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ernardo\Incaper\Material Técnico Produzido\Currículo mínimo de sustentabilidade para a pecuária leiteira capixaba - 2025\Versão Final\"/>
    </mc:Choice>
  </mc:AlternateContent>
  <workbookProtection workbookPassword="CC17" lockStructure="1" lockWindows="1"/>
  <bookViews>
    <workbookView xWindow="0" yWindow="0" windowWidth="28800" windowHeight="12435" tabRatio="871" firstSheet="1" activeTab="8"/>
  </bookViews>
  <sheets>
    <sheet name="Apresentação e instruções" sheetId="1" r:id="rId1"/>
    <sheet name="Cadastro" sheetId="9" r:id="rId2"/>
    <sheet name="1.1.1 Eixo Econômico-Produtivo" sheetId="2" r:id="rId3"/>
    <sheet name="1.1.2. Eixo Econômico-Sanitário" sheetId="3" r:id="rId4"/>
    <sheet name="1.1.3. Eixo Econ-Bem-estar ani." sheetId="4" r:id="rId5"/>
    <sheet name="1.1.4. Eixo Econ. - Financeiro" sheetId="6" r:id="rId6"/>
    <sheet name="1.2. Eixo Social " sheetId="7" r:id="rId7"/>
    <sheet name="1.3. Eixo Ambiental " sheetId="8" r:id="rId8"/>
    <sheet name="Relatório Final" sheetId="5" r:id="rId9"/>
    <sheet name="Resumo dos resultados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0" l="1"/>
  <c r="B3" i="5"/>
  <c r="C3" i="5"/>
  <c r="G65" i="4" l="1"/>
  <c r="H22" i="4" s="1"/>
  <c r="F78" i="10" s="1"/>
  <c r="G62" i="4"/>
  <c r="G59" i="4"/>
  <c r="G57" i="4"/>
  <c r="G51" i="4"/>
  <c r="G49" i="4"/>
  <c r="G47" i="4"/>
  <c r="G45" i="4"/>
  <c r="G42" i="4"/>
  <c r="G39" i="4"/>
  <c r="G35" i="4"/>
  <c r="G31" i="4"/>
  <c r="G28" i="4"/>
  <c r="G22" i="4"/>
  <c r="G19" i="4"/>
  <c r="G15" i="4"/>
  <c r="G9" i="4"/>
  <c r="G5" i="4"/>
  <c r="K9" i="4"/>
  <c r="G102" i="2"/>
  <c r="H29" i="2" s="1"/>
  <c r="F30" i="10" s="1"/>
  <c r="G99" i="2"/>
  <c r="G97" i="2"/>
  <c r="G95" i="2"/>
  <c r="G92" i="2"/>
  <c r="G86" i="2"/>
  <c r="G82" i="2"/>
  <c r="G80" i="2"/>
  <c r="G78" i="2"/>
  <c r="G75" i="2"/>
  <c r="G73" i="2"/>
  <c r="G61" i="2"/>
  <c r="G57" i="2"/>
  <c r="G52" i="2"/>
  <c r="G49" i="2"/>
  <c r="G46" i="2"/>
  <c r="G40" i="2"/>
  <c r="G34" i="2"/>
  <c r="G31" i="2"/>
  <c r="G28" i="2"/>
  <c r="G24" i="2"/>
  <c r="G19" i="2"/>
  <c r="G10" i="2"/>
  <c r="G8" i="2"/>
  <c r="G5" i="2"/>
  <c r="L6" i="2"/>
  <c r="D3" i="10" l="1"/>
  <c r="D3" i="5"/>
  <c r="H7" i="2"/>
  <c r="F8" i="10" s="1"/>
  <c r="F16" i="5"/>
  <c r="G31" i="6" l="1"/>
  <c r="H15" i="6" s="1"/>
  <c r="F92" i="10" s="1"/>
  <c r="H39" i="8"/>
  <c r="J15" i="8" s="1"/>
  <c r="F137" i="10" s="1"/>
  <c r="H35" i="8"/>
  <c r="J14" i="8" s="1"/>
  <c r="F136" i="10" s="1"/>
  <c r="H29" i="8"/>
  <c r="J12" i="8" s="1"/>
  <c r="F134" i="10" s="1"/>
  <c r="H26" i="8"/>
  <c r="J11" i="8" s="1"/>
  <c r="F133" i="10" s="1"/>
  <c r="H22" i="8"/>
  <c r="J10" i="8" s="1"/>
  <c r="F132" i="10" s="1"/>
  <c r="H17" i="8"/>
  <c r="J9" i="8" s="1"/>
  <c r="F131" i="10" s="1"/>
  <c r="H15" i="8"/>
  <c r="J8" i="8" s="1"/>
  <c r="F130" i="10" s="1"/>
  <c r="H11" i="8"/>
  <c r="J7" i="8" s="1"/>
  <c r="F129" i="10" s="1"/>
  <c r="H7" i="8"/>
  <c r="J6" i="8" s="1"/>
  <c r="F128" i="10" s="1"/>
  <c r="H5" i="8"/>
  <c r="J5" i="8" s="1"/>
  <c r="F127" i="10" s="1"/>
  <c r="G5" i="8"/>
  <c r="I5" i="8" s="1"/>
  <c r="F113" i="10" s="1"/>
  <c r="G29" i="6"/>
  <c r="H14" i="6" s="1"/>
  <c r="F91" i="10" s="1"/>
  <c r="C6" i="5"/>
  <c r="G39" i="8"/>
  <c r="I15" i="8" s="1"/>
  <c r="F123" i="10" s="1"/>
  <c r="G35" i="8"/>
  <c r="I14" i="8" s="1"/>
  <c r="F122" i="10" s="1"/>
  <c r="G31" i="8"/>
  <c r="I13" i="8" s="1"/>
  <c r="F121" i="10" s="1"/>
  <c r="G29" i="8"/>
  <c r="I12" i="8" s="1"/>
  <c r="F120" i="10" s="1"/>
  <c r="G26" i="8"/>
  <c r="I11" i="8" s="1"/>
  <c r="F119" i="10" s="1"/>
  <c r="G22" i="8"/>
  <c r="I10" i="8" s="1"/>
  <c r="F118" i="10" s="1"/>
  <c r="G17" i="8"/>
  <c r="I9" i="8" s="1"/>
  <c r="F117" i="10" s="1"/>
  <c r="G15" i="8"/>
  <c r="I8" i="8" s="1"/>
  <c r="F116" i="10" s="1"/>
  <c r="G11" i="8"/>
  <c r="I7" i="8" s="1"/>
  <c r="F115" i="10" s="1"/>
  <c r="G7" i="8"/>
  <c r="I6" i="8" s="1"/>
  <c r="F114" i="10" s="1"/>
  <c r="G35" i="7"/>
  <c r="H18" i="7" s="1"/>
  <c r="F109" i="10" s="1"/>
  <c r="G33" i="7"/>
  <c r="H17" i="7" s="1"/>
  <c r="F108" i="10" s="1"/>
  <c r="G31" i="7"/>
  <c r="H16" i="7" s="1"/>
  <c r="F107" i="10" s="1"/>
  <c r="G29" i="7"/>
  <c r="H15" i="7" s="1"/>
  <c r="F106" i="10" s="1"/>
  <c r="G25" i="7"/>
  <c r="H14" i="7" s="1"/>
  <c r="F105" i="10" s="1"/>
  <c r="G21" i="7"/>
  <c r="H13" i="7" s="1"/>
  <c r="F104" i="10" s="1"/>
  <c r="G19" i="7"/>
  <c r="H12" i="7" s="1"/>
  <c r="F103" i="10" s="1"/>
  <c r="G17" i="7"/>
  <c r="H11" i="7" s="1"/>
  <c r="F102" i="10" s="1"/>
  <c r="G15" i="7"/>
  <c r="H10" i="7" s="1"/>
  <c r="F101" i="10" s="1"/>
  <c r="G13" i="7"/>
  <c r="H9" i="7" s="1"/>
  <c r="F100" i="10" s="1"/>
  <c r="G11" i="7"/>
  <c r="H8" i="7" s="1"/>
  <c r="F99" i="10" s="1"/>
  <c r="G9" i="7"/>
  <c r="H7" i="7" s="1"/>
  <c r="F98" i="10" s="1"/>
  <c r="G7" i="7"/>
  <c r="H6" i="7" s="1"/>
  <c r="F97" i="10" s="1"/>
  <c r="G5" i="7"/>
  <c r="H5" i="7" s="1"/>
  <c r="F96" i="10" s="1"/>
  <c r="F138" i="10" l="1"/>
  <c r="F110" i="10"/>
  <c r="F124" i="10"/>
  <c r="G41" i="7"/>
  <c r="G43" i="8"/>
  <c r="G44" i="8" s="1"/>
  <c r="H43" i="8"/>
  <c r="H44" i="8" s="1"/>
  <c r="H45" i="8"/>
  <c r="C13" i="5"/>
  <c r="H26" i="2"/>
  <c r="F27" i="10" s="1"/>
  <c r="H18" i="4"/>
  <c r="F74" i="10" s="1"/>
  <c r="H17" i="4"/>
  <c r="F73" i="10" s="1"/>
  <c r="G5" i="6"/>
  <c r="H5" i="6" s="1"/>
  <c r="F82" i="10" s="1"/>
  <c r="G25" i="6"/>
  <c r="H13" i="6" s="1"/>
  <c r="F90" i="10" s="1"/>
  <c r="G22" i="6"/>
  <c r="H12" i="6" s="1"/>
  <c r="F89" i="10" s="1"/>
  <c r="G19" i="6"/>
  <c r="H11" i="6" s="1"/>
  <c r="F88" i="10" s="1"/>
  <c r="G17" i="6"/>
  <c r="H10" i="6" s="1"/>
  <c r="F87" i="10" s="1"/>
  <c r="G15" i="6"/>
  <c r="H9" i="6" s="1"/>
  <c r="F86" i="10" s="1"/>
  <c r="G13" i="6"/>
  <c r="H8" i="6" s="1"/>
  <c r="F85" i="10" s="1"/>
  <c r="G11" i="6"/>
  <c r="H7" i="6" s="1"/>
  <c r="F84" i="10" s="1"/>
  <c r="G8" i="6"/>
  <c r="H6" i="6" s="1"/>
  <c r="F83" i="10" s="1"/>
  <c r="H5" i="4"/>
  <c r="F61" i="10" s="1"/>
  <c r="H21" i="4"/>
  <c r="F77" i="10" s="1"/>
  <c r="H20" i="4"/>
  <c r="F76" i="10" s="1"/>
  <c r="H19" i="4"/>
  <c r="F75" i="10" s="1"/>
  <c r="H16" i="4"/>
  <c r="F72" i="10" s="1"/>
  <c r="H15" i="4"/>
  <c r="F71" i="10" s="1"/>
  <c r="H14" i="4"/>
  <c r="F70" i="10" s="1"/>
  <c r="H13" i="4"/>
  <c r="F69" i="10" s="1"/>
  <c r="H12" i="4"/>
  <c r="F68" i="10" s="1"/>
  <c r="H11" i="4"/>
  <c r="F67" i="10" s="1"/>
  <c r="H10" i="4"/>
  <c r="F66" i="10" s="1"/>
  <c r="H9" i="4"/>
  <c r="F65" i="10" s="1"/>
  <c r="H8" i="4"/>
  <c r="F64" i="10" s="1"/>
  <c r="H7" i="4"/>
  <c r="F63" i="10" s="1"/>
  <c r="H6" i="4"/>
  <c r="F62" i="10" s="1"/>
  <c r="G5" i="3"/>
  <c r="H5" i="3" s="1"/>
  <c r="F34" i="10" s="1"/>
  <c r="G7" i="3"/>
  <c r="H6" i="3" s="1"/>
  <c r="F35" i="10" s="1"/>
  <c r="G137" i="3"/>
  <c r="H28" i="3" s="1"/>
  <c r="F57" i="10" s="1"/>
  <c r="G133" i="3"/>
  <c r="H27" i="3" s="1"/>
  <c r="F56" i="10" s="1"/>
  <c r="G131" i="3"/>
  <c r="H26" i="3" s="1"/>
  <c r="F55" i="10" s="1"/>
  <c r="G126" i="3"/>
  <c r="H25" i="3" s="1"/>
  <c r="F54" i="10" s="1"/>
  <c r="G115" i="3"/>
  <c r="H24" i="3" s="1"/>
  <c r="F53" i="10" s="1"/>
  <c r="G109" i="3"/>
  <c r="H23" i="3" s="1"/>
  <c r="F52" i="10" s="1"/>
  <c r="G102" i="3"/>
  <c r="H22" i="3" s="1"/>
  <c r="F51" i="10" s="1"/>
  <c r="G97" i="3"/>
  <c r="H21" i="3" s="1"/>
  <c r="F50" i="10" s="1"/>
  <c r="G92" i="3"/>
  <c r="H20" i="3" s="1"/>
  <c r="F49" i="10" s="1"/>
  <c r="G88" i="3"/>
  <c r="H19" i="3" s="1"/>
  <c r="F48" i="10" s="1"/>
  <c r="G84" i="3"/>
  <c r="H18" i="3" s="1"/>
  <c r="F47" i="10" s="1"/>
  <c r="G78" i="3"/>
  <c r="H17" i="3" s="1"/>
  <c r="F46" i="10" s="1"/>
  <c r="G71" i="3"/>
  <c r="H16" i="3" s="1"/>
  <c r="F45" i="10" s="1"/>
  <c r="G67" i="3"/>
  <c r="H15" i="3" s="1"/>
  <c r="F44" i="10" s="1"/>
  <c r="G60" i="3"/>
  <c r="H14" i="3" s="1"/>
  <c r="F43" i="10" s="1"/>
  <c r="G53" i="3"/>
  <c r="H13" i="3" s="1"/>
  <c r="F42" i="10" s="1"/>
  <c r="G47" i="3"/>
  <c r="H12" i="3" s="1"/>
  <c r="F41" i="10" s="1"/>
  <c r="G41" i="3"/>
  <c r="H11" i="3" s="1"/>
  <c r="F40" i="10" s="1"/>
  <c r="G33" i="3"/>
  <c r="H10" i="3" s="1"/>
  <c r="F39" i="10" s="1"/>
  <c r="G25" i="3"/>
  <c r="H9" i="3" s="1"/>
  <c r="F38" i="10" s="1"/>
  <c r="G21" i="3"/>
  <c r="H8" i="3" s="1"/>
  <c r="F37" i="10" s="1"/>
  <c r="G12" i="3"/>
  <c r="H7" i="3" s="1"/>
  <c r="F36" i="10" s="1"/>
  <c r="H5" i="2"/>
  <c r="F6" i="10" s="1"/>
  <c r="H28" i="2"/>
  <c r="F29" i="10" s="1"/>
  <c r="H27" i="2"/>
  <c r="F28" i="10" s="1"/>
  <c r="H25" i="2"/>
  <c r="F26" i="10" s="1"/>
  <c r="H24" i="2"/>
  <c r="F25" i="10" s="1"/>
  <c r="H23" i="2"/>
  <c r="F24" i="10" s="1"/>
  <c r="H22" i="2"/>
  <c r="F23" i="10" s="1"/>
  <c r="H21" i="2"/>
  <c r="F22" i="10" s="1"/>
  <c r="H20" i="2"/>
  <c r="F21" i="10" s="1"/>
  <c r="H19" i="2"/>
  <c r="F20" i="10" s="1"/>
  <c r="H18" i="2"/>
  <c r="F19" i="10" s="1"/>
  <c r="H17" i="2"/>
  <c r="F18" i="10" s="1"/>
  <c r="H16" i="2"/>
  <c r="F17" i="10" s="1"/>
  <c r="H15" i="2"/>
  <c r="F16" i="10" s="1"/>
  <c r="H14" i="2"/>
  <c r="F15" i="10" s="1"/>
  <c r="H13" i="2"/>
  <c r="F14" i="10" s="1"/>
  <c r="H12" i="2"/>
  <c r="F13" i="10" s="1"/>
  <c r="H11" i="2"/>
  <c r="F12" i="10" s="1"/>
  <c r="H10" i="2"/>
  <c r="F11" i="10" s="1"/>
  <c r="H9" i="2"/>
  <c r="F10" i="10" s="1"/>
  <c r="H8" i="2"/>
  <c r="F9" i="10" s="1"/>
  <c r="H6" i="2"/>
  <c r="F7" i="10" s="1"/>
  <c r="F93" i="10" l="1"/>
  <c r="F79" i="10"/>
  <c r="F58" i="10"/>
  <c r="F31" i="10"/>
  <c r="G105" i="2"/>
  <c r="G33" i="6"/>
  <c r="G70" i="4"/>
  <c r="E12" i="5"/>
  <c r="F12" i="5" s="1"/>
  <c r="G139" i="3"/>
  <c r="E11" i="5" l="1"/>
  <c r="F11" i="5" s="1"/>
  <c r="G42" i="7"/>
  <c r="E10" i="5"/>
  <c r="F10" i="5" s="1"/>
  <c r="G34" i="6"/>
  <c r="G71" i="4"/>
  <c r="E9" i="5"/>
  <c r="F9" i="5" s="1"/>
  <c r="G140" i="3"/>
  <c r="E8" i="5"/>
  <c r="F8" i="5" s="1"/>
  <c r="G106" i="2"/>
  <c r="E7" i="5"/>
  <c r="F7" i="5" s="1"/>
  <c r="E6" i="5"/>
  <c r="F6" i="5" s="1"/>
  <c r="E13" i="5" l="1"/>
  <c r="F13" i="5" s="1"/>
  <c r="F3" i="5" s="1"/>
  <c r="F3" i="10" s="1"/>
  <c r="D13" i="5" l="1"/>
</calcChain>
</file>

<file path=xl/sharedStrings.xml><?xml version="1.0" encoding="utf-8"?>
<sst xmlns="http://schemas.openxmlformats.org/spreadsheetml/2006/main" count="1125" uniqueCount="868">
  <si>
    <t>Assistência ausente ou esporádica </t>
  </si>
  <si>
    <t>Possui assistência com frequência de 10 visitas ao ano. </t>
  </si>
  <si>
    <t>Adaptado de Dourado (2021) </t>
  </si>
  <si>
    <t xml:space="preserve">Parâmetro </t>
  </si>
  <si>
    <t>2 </t>
  </si>
  <si>
    <t>Não realiza. </t>
  </si>
  <si>
    <t>Realiza esporadicamente </t>
  </si>
  <si>
    <t>Realiza anualmente </t>
  </si>
  <si>
    <t>3 </t>
  </si>
  <si>
    <t>Realiza correção de solo. </t>
  </si>
  <si>
    <t>Respeita a altura mínima da forrageira em pastejo contínuo ou altura ideal de entrada e de saída dos animais em pastejo rotacionado.  </t>
  </si>
  <si>
    <t>Realiza manejo das plantas invasoras. </t>
  </si>
  <si>
    <t>Realiza correção de solo e adubação estratégica. </t>
  </si>
  <si>
    <t>Respeita a altura mínima da forrageira em pastejo contínuo ou altura ideal de entrada e de saída dos animais em pastejo rotacionado. </t>
  </si>
  <si>
    <t>Realiza manejo das plantas invasoras.  </t>
  </si>
  <si>
    <t>Adota estratégia para o manejo na seca (irrigação, diferimento ou suplementação volumosa). </t>
  </si>
  <si>
    <t>Sugerido pelos autores </t>
  </si>
  <si>
    <t>Capacidade de suporte reduzida em mais de 20%, em relação a pastagem não degradada. </t>
  </si>
  <si>
    <t>Pastagens com baixa produtividade. </t>
  </si>
  <si>
    <t>Presença de áreas com solo descoberto. </t>
  </si>
  <si>
    <t>Presença marcante de plantas daninhas. </t>
  </si>
  <si>
    <t>Capacidade de suporte reduzida em até 20%, em relação a pastagem não degradada. </t>
  </si>
  <si>
    <t>Pequenas áreas de solo descoberto. </t>
  </si>
  <si>
    <t>Baixa infestação de plantas daninhas.  </t>
  </si>
  <si>
    <t>Pastagens produtivas, com capacidade de suporte preservada. </t>
  </si>
  <si>
    <t>Ausência de plantas daninhas e de solo descoberto. </t>
  </si>
  <si>
    <t>Adaptado de Dias-Filho, 2025. </t>
  </si>
  <si>
    <t>Pastagens com mais de 10% de plantas daninhas ou de áreas de solo descoberto. </t>
  </si>
  <si>
    <t>Pastagens produtivas, com menos de 10% de plantas daninhas ou de áreas de solo descoberto. </t>
  </si>
  <si>
    <t>Pastagens produtivas, com ausência perceptível de plantas daninhas ou áreas de solo descoberto </t>
  </si>
  <si>
    <t>Adaptado de Dias-Filho, 2025 </t>
  </si>
  <si>
    <t>Ausente ou parcial. </t>
  </si>
  <si>
    <t>Não possui reserva extra para possíveis emergências e/ou prolongamento do período de seca ou veranicos. </t>
  </si>
  <si>
    <t>Sugerido pelos autores. </t>
  </si>
  <si>
    <t>Espaçamento linear mínimo de 0,7 m por animal e altura máxima fundo do cocho, de 0,4 m do solo. </t>
  </si>
  <si>
    <t>Espaçamento linear de 1 m por animal e altura máxima de fundo do cocho de 0,4 m do solo. </t>
  </si>
  <si>
    <t>Realiza esporadicamente. </t>
  </si>
  <si>
    <t>Realiza mensalmente. </t>
  </si>
  <si>
    <t>Realiza parcialmente. Ajustando apenas o concentrado no momento da ordenha, conforme produção. </t>
  </si>
  <si>
    <t>Realiza ajuste de volumoso e concentrado conforme produção. </t>
  </si>
  <si>
    <t>Apresentam variação no ECC acima de 0,75 durante o terço inicial da lactação. </t>
  </si>
  <si>
    <t>Apresentam variação no ECC entre 0,5 e 0,75 durante o terço inicial da lactação. </t>
  </si>
  <si>
    <t>Apresentam variação no ECC abaixo de 0,5 durante o terço inicial da lactação. </t>
  </si>
  <si>
    <t>ECC abaixo ou acima dos valores considerados aceitáveis </t>
  </si>
  <si>
    <t>(Holandês = 2,75 a 3,5; Girolando = 3,0 a 3,75). </t>
  </si>
  <si>
    <t>ECC aceitável </t>
  </si>
  <si>
    <t>ECC desejável  </t>
  </si>
  <si>
    <t>Adaptado de Beede et al (2017) e Franco (2015) </t>
  </si>
  <si>
    <t>Abaixo da produção média da raça. </t>
  </si>
  <si>
    <t>Gir leiteiro &lt; 3.745,50 kg;  </t>
  </si>
  <si>
    <t>Girolando:  </t>
  </si>
  <si>
    <t>½ HG &lt; 3870 kg;  </t>
  </si>
  <si>
    <t>5/8HG &lt; 3865 kg;  </t>
  </si>
  <si>
    <t>3/4HG &lt; 4541 kg;  </t>
  </si>
  <si>
    <t>7/8 HG &lt; 4460 kg;  </t>
  </si>
  <si>
    <t>Holandês &lt; 8.047 kg  </t>
  </si>
  <si>
    <t>Jersey &lt; 5.795 kg </t>
  </si>
  <si>
    <t>Jersolando &lt; 7.483,71 kg </t>
  </si>
  <si>
    <t>Semelhante à produção média da raça. Conforme listado abaixo: </t>
  </si>
  <si>
    <t>Gir leiteiro = 3.745,50 kg;  </t>
  </si>
  <si>
    <t>½ HG = 3870 kg;  </t>
  </si>
  <si>
    <t>5/8HG = 3865 kg;  </t>
  </si>
  <si>
    <t>3/4HG = 4541 kg;  </t>
  </si>
  <si>
    <t>7/8 HG = 4460 kg;  </t>
  </si>
  <si>
    <t>Holandês = 8.047 kg  </t>
  </si>
  <si>
    <t>Jersey = 5.795 kg </t>
  </si>
  <si>
    <t>Jersolando = 7.483,71 kg </t>
  </si>
  <si>
    <t>Acima da produção média da raça. Conforme listado abaixo: </t>
  </si>
  <si>
    <t>Gir leiteiro &gt; 3.745,50 kg;  </t>
  </si>
  <si>
    <t>½ HG &gt; 3870 kg;  </t>
  </si>
  <si>
    <t>5/8HG &gt; 3865 kg;  </t>
  </si>
  <si>
    <t>3/4HG &gt; 4541 kg;  </t>
  </si>
  <si>
    <t>7/8 HG &gt; 4460 kg;  </t>
  </si>
  <si>
    <t>Holandês &gt; 8.047 kg  </t>
  </si>
  <si>
    <t>Jersey &gt; 5.795 kg </t>
  </si>
  <si>
    <t>Jersolando &gt; 7.483,71 kg </t>
  </si>
  <si>
    <t>Produtividade média inferior a 20.000 L/ha/ano. </t>
  </si>
  <si>
    <t>Produtividade média entre 20.000 e 25.000 L/ha/ano. </t>
  </si>
  <si>
    <t>Realiza a identificação apenas por nome (dificulta manejo e facilidade de erro). </t>
  </si>
  <si>
    <t>Realiza a identificação física (tatuagem, brinco ou botton; ou marca da associação de criadores), apenas nas vacas e novilhas. </t>
  </si>
  <si>
    <t>Realiza a identificação física (tatuagem, brinco ou botton; ou marca da associação de criadores) individual em todos os animais. </t>
  </si>
  <si>
    <t>Não possui. </t>
  </si>
  <si>
    <t>Possui inventário parcial, apenas dos animais de maior valor ou interesse zootécnico. </t>
  </si>
  <si>
    <t>Possui. </t>
  </si>
  <si>
    <t>Reposição anual inferior a 14% ou acima de 25%. </t>
  </si>
  <si>
    <t>Reposição anual entre 14 e 19% ou entre 21 e 25%. </t>
  </si>
  <si>
    <t>Reposição anual de 20%. </t>
  </si>
  <si>
    <t>Realiza aleitamento natural, sem controle da quantidade de leite ingerida diariamente pelas bezerras. </t>
  </si>
  <si>
    <t>Realiza aleitamento artificial.  </t>
  </si>
  <si>
    <t>Utiliza equipamentos devidamente higienizados. </t>
  </si>
  <si>
    <t>Fornece leite comercializável ou seu substituto, em quantidade entre 4 a 6 L/d. </t>
  </si>
  <si>
    <t>Usa utensílios devidamente higienizados </t>
  </si>
  <si>
    <t>Fornece leite comercializável ou seu substituto na temperatura de aprox. 39°C e em quantidade ≥ 6L/d dividida em pelo menos 2 vezes ao dia. </t>
  </si>
  <si>
    <t>Realiza o desaleitamento de forma aleatória. </t>
  </si>
  <si>
    <t>Realiza o desaleitamento considerando:  </t>
  </si>
  <si>
    <t>1- Idade mínima de 56 a 60 dias; </t>
  </si>
  <si>
    <t>2- Consumo mínimo de concentrado:  1,2 kg/d para raças pequenas e 1,5 kg/d para raças grandes; </t>
  </si>
  <si>
    <t>Realiza o desaleitamento considerando: </t>
  </si>
  <si>
    <t>2 - Consumo mínimo de concentrado:  1,2 kg/d para raças pequenas e 1,5 kg/d para raças grandes;  </t>
  </si>
  <si>
    <t>3- Peso à desmama igual ao dobro do peso ao nascimento; </t>
  </si>
  <si>
    <t>4- Desaleitamento gradual com duração de 7 a14 dias </t>
  </si>
  <si>
    <t>Não fornece concentrado. </t>
  </si>
  <si>
    <t>Fornece concentrado desde os primeiros dias de vida, mas com alguma restrição de quantidade. </t>
  </si>
  <si>
    <t>Fornece concentrado à vontade desde o primeiro dia de vida. </t>
  </si>
  <si>
    <t>Realiza substituição do concentrado diariamente, retirando as sobras. </t>
  </si>
  <si>
    <t>Adaptado de NASEM (2021) </t>
  </si>
  <si>
    <t>Idade à puberdade das novilhas (manifestação do primeiro cio). </t>
  </si>
  <si>
    <t>Idade à puberdade acima de 20 meses. </t>
  </si>
  <si>
    <t>Idade à puberdade entre 12 e 14 meses, com pelo menos 60% do peso adulto.  </t>
  </si>
  <si>
    <t>Fonseca et al. (2020) </t>
  </si>
  <si>
    <t>Acima de 36 meses. </t>
  </si>
  <si>
    <t>Entre 27 e 36 meses. </t>
  </si>
  <si>
    <t>Abaixo de 27 meses. </t>
  </si>
  <si>
    <t>Menos de 40% das vacas em lactação. </t>
  </si>
  <si>
    <t>Entre 40 e 45% das vacas em lactação. </t>
  </si>
  <si>
    <t>Mais de 45% das vacas em lactação. </t>
  </si>
  <si>
    <t>Adaptado de Silva (2020) </t>
  </si>
  <si>
    <t>Adoção dos sistemas integrados de produção (ILPF) em suas diferentes modalidades. </t>
  </si>
  <si>
    <t>Não realiza adoção. </t>
  </si>
  <si>
    <t>Realiza a adoção dos sistemas integrados de produção (ILPF) em suas diferentes modalidades, com presença do componente arbório. </t>
  </si>
  <si>
    <t xml:space="preserve">Currículo mínimo de sustentabilidade para a pecuária leiteira capixaba </t>
  </si>
  <si>
    <t>Orientações de preenchimento:</t>
  </si>
  <si>
    <t>Definição e aplicabilidade da ferramenta:</t>
  </si>
  <si>
    <t>Preencha somente as cédulas em branco.</t>
  </si>
  <si>
    <t>Interpretação dos resultados:</t>
  </si>
  <si>
    <t>A avaliação será realizada em três eixos: social, ambiental e econômico.</t>
  </si>
  <si>
    <t>Os 3 eixos  irão indicar o diagnóstico da situação de cada unidade de produção de leite;</t>
  </si>
  <si>
    <t>Além de possibilitar que sejam visualizados os pontos, em que os agropecuaristas podem melhorar sua posição frente a cada indicador sugerido.</t>
  </si>
  <si>
    <t>Apresentação e contextualização da demanda:</t>
  </si>
  <si>
    <t>Referências</t>
  </si>
  <si>
    <t> Adaptado de Marcondes et al., 2019 e CONCEA, 2023.</t>
  </si>
  <si>
    <t>  Adaptado de NASEM (2021) e Beede et al. (2017);</t>
  </si>
  <si>
    <t xml:space="preserve">Sugerido pelos autores considerando resultados das propriedades acompanhadas pelo projeto Balde Cheio no ES em 2024 e 2025. </t>
  </si>
  <si>
    <t>Adaptado de:  Azevedo et al. (2024); Bittar (2018); NASEM (2021) e Beede et al. (2017)  </t>
  </si>
  <si>
    <t>Acesso à assistência técnica veterinária, com foco no manejo reprodutivo e sanitário. </t>
  </si>
  <si>
    <t>Ausente. </t>
  </si>
  <si>
    <t>A cada 60 a 120 dias. </t>
  </si>
  <si>
    <t>Mensalmente. </t>
  </si>
  <si>
    <t>Adota protocolo sanitário para aquisição de novos animais  </t>
  </si>
  <si>
    <t>Não adota. </t>
  </si>
  <si>
    <t>Realiza exames de brucelose, tuberculose e tripanossomose previamente à compra. </t>
  </si>
  <si>
    <t>Verifica vacinas obrigatórias e eletivas.  </t>
  </si>
  <si>
    <t>Realiza exames de brucelose, tuberculose e tripanossomose, previamente à compra. </t>
  </si>
  <si>
    <t>Adota protocolo sanitário de rotina para o rebanho  </t>
  </si>
  <si>
    <t>Realiza apenas as vacinações obrigatórias (Brucelose). </t>
  </si>
  <si>
    <t>Realiza todas as vacinações, obrigatórias e recomendadas: </t>
  </si>
  <si>
    <t>Brucelose,  </t>
  </si>
  <si>
    <t>Raiva,  </t>
  </si>
  <si>
    <t>Clostridioses: Botulismo, Tétano, Gangrena Gasosa (edema malígno) e Carbúnculo Sintomático (manqueira ou mal de ano) </t>
  </si>
  <si>
    <t>IBR e BVD, </t>
  </si>
  <si>
    <t>Leptospirose, </t>
  </si>
  <si>
    <t>Realiza exames de brucelose e tuberculose anualmente.  </t>
  </si>
  <si>
    <t>Controle estratégico de endo e ectoparasitas </t>
  </si>
  <si>
    <t>Não realiza controle ou realiza esporadicamente (possui animais com elevada infestação no rebanho).  </t>
  </si>
  <si>
    <t>Utiliza produtos disponíveis no mercado, independente de indicação por categoria animal. </t>
  </si>
  <si>
    <t>Não respeita período de carência. </t>
  </si>
  <si>
    <t>Realiza controle mediante infestação. </t>
  </si>
  <si>
    <t>Utiliza produtos indicados/permitidos para cada categoria animal. </t>
  </si>
  <si>
    <t>Respeita período de carência. </t>
  </si>
  <si>
    <t>Realiza o controle de forma estratégica (prevenindo infestações).  </t>
  </si>
  <si>
    <t>Utiliza apenas produtos indicados para cada categoria animal e realiza biocarrapaticidograma. </t>
  </si>
  <si>
    <t>Realiza conforme sequência descrita abaixo: </t>
  </si>
  <si>
    <t>1° Lavagem dos tetos da maior parte dos animais; </t>
  </si>
  <si>
    <t>2° Retirada dos primeiros jatos de leite para o teste da caneca de fundo escuro; </t>
  </si>
  <si>
    <t>3° Desinfecção dos tetos com solução desinfetante (pré-dipping); </t>
  </si>
  <si>
    <t>4° Secagem dos tetos com papel toalha descartável. </t>
  </si>
  <si>
    <t>5° Após o término de cada ordenha, realiza o descarte do desinfetante residual e a lavagem do aplicador de pré-dipping. </t>
  </si>
  <si>
    <t>1° Lavagem dos tetos apenas se necessário em algum animal, como exceção. </t>
  </si>
  <si>
    <t>2° Retirada os primeiros jatos de leite para o teste da caneca de fundo escuro; </t>
  </si>
  <si>
    <t>3° Desinfecção dos tetos com solução desinfectante (pré-dipping); </t>
  </si>
  <si>
    <t>4° Aguarda 30seg para ação do desinfetante; </t>
  </si>
  <si>
    <t>5° Secagem dos tetos com papel toalha descartável. </t>
  </si>
  <si>
    <t>6° Após o término de cada ordenha, realiza o descarte do desinfetante residual e a lavagem do aplicador de pré-dipping </t>
  </si>
  <si>
    <t>Adaptado de Santos, M. V. dos, &amp; Fonseca, L. F. L. da. (2019) </t>
  </si>
  <si>
    <t>Linha de ordenha, para definir a ordem com que as vacas são ordenhadas, com o objetivo de evitar a transmissão de doenças e a ocorrência de resíduos de medicamentos no leite. </t>
  </si>
  <si>
    <t>Realiza, conforme sequência descrita abaixo: </t>
  </si>
  <si>
    <t>1° Vacas e primíparas que nunca tiveram mastite; </t>
  </si>
  <si>
    <t>2° Vacas que já tiveram mastite, mas foram curadas; </t>
  </si>
  <si>
    <t>3° Vacas com mastite e/ou recebendo tratamento com antibióticos. </t>
  </si>
  <si>
    <t>Uso de ocitocina </t>
  </si>
  <si>
    <t>Utiliza apenas em animais que não se adaptaram à ordenha sem a presença do bezerro ou quando há risco para a saúde da glândula mamária em razão de grande quantidade de leite residual após a ordenha.  </t>
  </si>
  <si>
    <t>Utiliza dose mínima de 1 U.I. por animal.  </t>
  </si>
  <si>
    <t>Não utiliza ocitocina como rotina de ordenha.  </t>
  </si>
  <si>
    <t>Manejo pós-ordenha (pós dipping) </t>
  </si>
  <si>
    <t>ou </t>
  </si>
  <si>
    <t>Após o término de cada ordenha, realiza o descarte do desinfetante residual e a lavagem do aplicador de pós-dipping. </t>
  </si>
  <si>
    <t>Mantém as vacas de pé por 30 a 60 minutos após o término da ordenha, mediante fornecimento dieta fresca ou acesso a pastagem. </t>
  </si>
  <si>
    <t>Realiza desinfecção dos tetos com solução desifetante (pós-dipping) por imersão, utilizando aplicador sem retorno.  </t>
  </si>
  <si>
    <t>Mantém as vacas de pé por tempo superior a 60 minutos (&gt;60 a 90 minutos) após o término da ordenha, mediante fornecimento dieta fresca ou acesso a pastagem. </t>
  </si>
  <si>
    <t>Limpeza e higienização dos equipamentos de ordenha </t>
  </si>
  <si>
    <t>Realiza lavagem apenas com detergente neutro. </t>
  </si>
  <si>
    <t>Realiza, imediatamente após o término de cada ordenha, conforme sequência descrita abaixo: </t>
  </si>
  <si>
    <t>1° Enxágue com água potável; </t>
  </si>
  <si>
    <t>2° Limpeza com detergente alcalino clorado e água quente a 70°C, por 8 a 10 min; </t>
  </si>
  <si>
    <t>3°Limpeza semanal com detergente ácido em temperatura ambiente, por 5 min. </t>
  </si>
  <si>
    <t>1° Dez minutos antes de cada ordenha, realizar sanitização com solução clorada; </t>
  </si>
  <si>
    <t>3° Limpeza com solução de detergente alcalino clorado e água quente a 70° C por 10 min; </t>
  </si>
  <si>
    <t>4° Limpeza diária ou semanal com detergente ácido em temperatura ambiente por 05 minutos. </t>
  </si>
  <si>
    <t>Limpeza e higienização do tanque de resfriamento de leite </t>
  </si>
  <si>
    <t>Realiza limpeza apenas com detergente neutro. </t>
  </si>
  <si>
    <t>1° Enxague com água corrente; </t>
  </si>
  <si>
    <t>3° Utiliza escovas exclusivas para limpeza do tanque. </t>
  </si>
  <si>
    <t>2° Limpeza com solução de detergente alcalino clorado; </t>
  </si>
  <si>
    <t>3° Utiliza escovas exclusivas para limpeza do tanque; </t>
  </si>
  <si>
    <t>4° Sanitização com solução clorada, sem enxague. </t>
  </si>
  <si>
    <t>Não realiza.  </t>
  </si>
  <si>
    <t>Realiza regulagem do sistema, com técnico especializado, apenas mediante problemas visíveis e/ou que impeçam o funcionamento da ordenhadeira. </t>
  </si>
  <si>
    <t>Realiza a avaliação do funcionamento do sistema por um técnico especializado a cada seis meses, com checagem completa do sistema de vácuo e pulsadores. </t>
  </si>
  <si>
    <t>Realiza substituição das teteiras e mangueiras quando identifica problemas que estejam prejudicando o funcionamento da ordenhadeira. </t>
  </si>
  <si>
    <t>Realiza substituição das teteiras a cada 2500 ordenhas. </t>
  </si>
  <si>
    <t>Substituição das mangueiras de vácuo 1 vez ao ano. </t>
  </si>
  <si>
    <t>Substituição das mangueiras que têm contato com o leite, a cada 6 meses. </t>
  </si>
  <si>
    <t>Diagnóstico e tratamento de mastite clínica </t>
  </si>
  <si>
    <t>Não realiza o teste da caneca de fundo escuro. Realiza tratamento com antibióticos apenas quando animal manifesta sinais clínicos. </t>
  </si>
  <si>
    <t>Realiza diariamente o teste da caneca de fundo escuro. </t>
  </si>
  <si>
    <t>Realiza exames microbiológicos e antibiograma apenas nos casos de mastites crônicas ou recidivantes. </t>
  </si>
  <si>
    <t>Respeita período de carência nos animais em tratamento. </t>
  </si>
  <si>
    <t>Realiza, previamente a cada ordenha, o teste da caneca de fundo escuro. </t>
  </si>
  <si>
    <t>Realiza periodicamente análises microbiológicas. </t>
  </si>
  <si>
    <t>Realiza exames individuais mensais para contagem de células somáticas (CCS).  </t>
  </si>
  <si>
    <t>Realiza CMT nas vacas com CCS acima de 200.000 cels/mL para identificação do quarto mamário mais acometido. </t>
  </si>
  <si>
    <t>Realiza a cultura microbiológica deste quarto para identificação do agente e tomada de decisão. </t>
  </si>
  <si>
    <t>Terapia de secagem </t>
  </si>
  <si>
    <t>Realiza terapia de secagem com intramamário “vaca seca”. </t>
  </si>
  <si>
    <t>Respeita o período de carência do intramamário “vaca seca”. </t>
  </si>
  <si>
    <t>Realiza terapia de secagem, utilizando antimicrobiano intramamário específico para “vaca seca”, associado ao uso de selante de teto.  </t>
  </si>
  <si>
    <t>Respeita o período de carência do intramamário “vaca seca” </t>
  </si>
  <si>
    <t>Durante o período seco mantém os animais em ambientes/piquetes limpos, secos e confortáveis para prevenir novas infecções intramamárias no período periparto. </t>
  </si>
  <si>
    <t>Acima de 300.000 UFC/ml. </t>
  </si>
  <si>
    <t>Entre 10.000 e 300.000 UFC/ml. </t>
  </si>
  <si>
    <t>Abaixo de 10.000 UFC/ml. </t>
  </si>
  <si>
    <t>Acima de 500.000 CCS/ml. </t>
  </si>
  <si>
    <t>Entre 200.000 e 500.000 CCS/ml. </t>
  </si>
  <si>
    <t>Abaixo de 200.000 CCS/ml. </t>
  </si>
  <si>
    <t>Uso de terapêuticos (antibióticos e anti-inflamatórios sistêmicos e antibióticos intramamários). </t>
  </si>
  <si>
    <t>Faz uso indiscriminado sem prescrição veterinária. </t>
  </si>
  <si>
    <t>Utiliza quando identifica animais com enfermidades. </t>
  </si>
  <si>
    <t>Obedece às recomendações de dose/kg de peso vivo e tempo de tratamento. </t>
  </si>
  <si>
    <t>Respeita o período de carência descrito em bula. </t>
  </si>
  <si>
    <t>Utiliza conforme prescrição veterinária para cálculo de dose/kg de peso vivo e tempo de tratamento. </t>
  </si>
  <si>
    <t>Utiliza apenas os medicamentos indicados para cada categoria animal. </t>
  </si>
  <si>
    <t>Cuidados iniciais com as bezerras </t>
  </si>
  <si>
    <t>Não realiza nenhum cuidado inicial com as bezerras. </t>
  </si>
  <si>
    <t>Realiza conforme sequência descrita abaixo:  </t>
  </si>
  <si>
    <t>1° Remoção da bezerra da maternidade;  </t>
  </si>
  <si>
    <t>2° Secagem e alojamento da bezerra;  </t>
  </si>
  <si>
    <t>4° Pesagem e identificação dos animais. </t>
  </si>
  <si>
    <t>Adaptado de Azevedo et al. (2024) </t>
  </si>
  <si>
    <t>Quando há rejeição da primeira mamada, o colostro é oferecido por sonda esofágica. </t>
  </si>
  <si>
    <t>Realiza controle da qualidade do colostro com colostrômetro ou brix: </t>
  </si>
  <si>
    <t>Quando não há produção de colostro em quantidade/qualidade suficiente pela mãe utiliza banco de colostro e/ou suplementos/substitutos de colostro. </t>
  </si>
  <si>
    <t>Doenças na fase de aleitamento das bezerras </t>
  </si>
  <si>
    <t>Pneumonia: entre 10 e 14%; </t>
  </si>
  <si>
    <t>Infecções umbilicais: entre 5 e 7%; </t>
  </si>
  <si>
    <t>Tristeza parasitária bovina: entre 3 e 4%. </t>
  </si>
  <si>
    <t>Mortalidade bezerras </t>
  </si>
  <si>
    <t>Taxa de mortalidade de bezerros acima de 10%. </t>
  </si>
  <si>
    <t>Taxa de mortalidade de bezerros entre 5 e 10% </t>
  </si>
  <si>
    <t>Taxa de mortalidade de bezerros abaixo de 5%. </t>
  </si>
  <si>
    <t>Manejos de cascos </t>
  </si>
  <si>
    <t>Não realiza manejo preventivo. Realiza tratamento apenas quando há impedimento da locomoção do animal. </t>
  </si>
  <si>
    <t>Realiza casqueamento preventivo 1 vez ao ano.  </t>
  </si>
  <si>
    <t>Realiza tratamento imediato dos animais acometidos, aos primeiros sinais de claudicação. </t>
  </si>
  <si>
    <t>Realiza casqueamento e limpeza preventiva 2 vezes ao ano.  </t>
  </si>
  <si>
    <t>Realiza tratamento imediato dos animais acometidos, aos primeiros sinais de claudicação.  </t>
  </si>
  <si>
    <t>Utiliza pedilúvio coberto e com substituição da solução desinfectante a cada 20 dias. </t>
  </si>
  <si>
    <t>Manejo pré-ordenha (limpeza, pré dipping e secagem dos tetos) </t>
  </si>
  <si>
    <t>Adaptado de: Santos, M. V. dos, &amp; Fonseca, F. L. (2019) e Auad et al. (2010)  </t>
  </si>
  <si>
    <t> Adaptado de Santos, M. V. dos, &amp; Fonseca, L. F. L. da. (2019). </t>
  </si>
  <si>
    <t> Adaptado de Santos, M. V. dos, &amp; Fonseca, L. F. L. da. (2019)  </t>
  </si>
  <si>
    <t>Diagnóstico de mastite subclínica </t>
  </si>
  <si>
    <t> Adaptado de: Santos, M. V. dos, &amp; Fonseca, L. F. L. da. (2019) </t>
  </si>
  <si>
    <t>Adaptado de Azevedo et al. (2024) e Bittar, Portal e Pereira (2018).  </t>
  </si>
  <si>
    <t>Adaptado de Auad et al. (2010)  </t>
  </si>
  <si>
    <t xml:space="preserve"> Adaptado de Teixeira et al. (2018) </t>
  </si>
  <si>
    <t> Adaptado de: Santos, M. V. dos, &amp; Fonseca, L. F. L. da. (2019); Instrução Normativa nº 76 (BRASIL, 2018) e Instrução Normativa nº 77 (BRASIL, 2018) </t>
  </si>
  <si>
    <t>Não atende a disponibilidade de, no mínimo, 20 L de água/1 UA nas horas mais quentes do dia (entre 11 e 15). </t>
  </si>
  <si>
    <t>Espaçamento linear mínimo de 4 cm de linha de frente de bebedouro por animal ou até 25 animais por metro linear de frente do bebedouro. </t>
  </si>
  <si>
    <t>Disponibilidade de, no mínimo, 25 L de água/1 UA nas horas mais quentes do dia (entre 11 e 15). </t>
  </si>
  <si>
    <t>Espaçamento linear entre 5 e 9 cm de linha de frente de bebedouro por animal ou até 20 animais por metro linear de frente do bebedouro. </t>
  </si>
  <si>
    <t>Atende o volume total suficiente para garantir um consumo mínimo de 60 Litros de água/UA*/dia (1 UA=450kg de peso vivo). </t>
  </si>
  <si>
    <t>Disponibilidade de, no mínimo, 30 L de água/1 UA nas horas mais quentes do dia (entre 11 e 15). </t>
  </si>
  <si>
    <t>A distância percorrida para o alcance à água é superior a 600 metros.  </t>
  </si>
  <si>
    <t>Piso ao redor do bebedouro de terra e/ou com pedras soltas ao redor. </t>
  </si>
  <si>
    <t>A distância máxima percorrida para o alcance à água é de, no máximo, 600 metros. </t>
  </si>
  <si>
    <t>A localização do bebedouro possibilita o acesso simultâneo da maioria dos animais. </t>
  </si>
  <si>
    <t>A distância máxima percorrida para o alcance à água é inferior a 600 metros. </t>
  </si>
  <si>
    <t>A localização do bebedouro possibilita o acesso simultâneo dos animais. </t>
  </si>
  <si>
    <t>Possui bebedouros na saída da sala de ordenha, com espaçamento inferior a 60 cm de frente de bebedouro, para cada animal ordenhado simultaneamente. </t>
  </si>
  <si>
    <t>O acesso ao local com bebedouros se dá imediatamente após a ordenha. </t>
  </si>
  <si>
    <t> Possui bebedouros na saída da sala de ordenha, com espaçamento mínimo de 60 cm de frente de bebedouro, para cada animal ordenhado simultaneamente. </t>
  </si>
  <si>
    <t> ou  </t>
  </si>
  <si>
    <t>Bebedouros e água sujos no momento da inspeção, com presença de crostas e com crescimento de algas e/ou musgos. </t>
  </si>
  <si>
    <t>Bebedouros com água fresca e limpa no momento da inspeção.  </t>
  </si>
  <si>
    <t>É aceitável presença de pequenas quantidades de crostas e sujeiras nas laterais do bebedouro. </t>
  </si>
  <si>
    <t>Bebedouros e água limpos no momento da inspeção, sem evidência de crostas, sujeiras e restos de alimentos deteriorados. </t>
  </si>
  <si>
    <t>É aceitável pequena quantidade de alimento fresco. </t>
  </si>
  <si>
    <t>Ausência de sombra ou áreas restritas que não atendem a todos os animais. </t>
  </si>
  <si>
    <t>Para sombreamento natural, recomenda-se implantação do sistema silvipastoril.  </t>
  </si>
  <si>
    <t>Não há sistema de ventilação ou há e é insuficiente para cobrir toda a área ou há e não funciona </t>
  </si>
  <si>
    <t>Não há sistema de aspersão. </t>
  </si>
  <si>
    <t>Possui ventiladores suficientes para cobrir toda a superfície da sala. Instalados com altura mínima de 2,7 m e direcionado aos animais. </t>
  </si>
  <si>
    <t>Possui ventiladores suficientes para cobrir toda a superfície da sala. Instalados com altura mínima de 2,7 m e direcionado aos animais.  </t>
  </si>
  <si>
    <t>Possui sistema de aspersão que umedece os animais sem molhar a região do úbere. </t>
  </si>
  <si>
    <t>Recomenda-se que as vacas sejam resfriadas por um período de 30 a 45 minutos antes da ordenha e que a aspersão seja feita em ciclos intervalados com a ventilação. </t>
  </si>
  <si>
    <t>Possui corredores de acesso com largura mínima inferior a 3m. </t>
  </si>
  <si>
    <t>Presença de pedras pontiagudas e/ou materiais escorregadios. </t>
  </si>
  <si>
    <t>Corredores não possuem abaulamento no sentido longitudinal nem ondulações transversais suaves. </t>
  </si>
  <si>
    <t>Possui corredores de acesso com largura mínima de 3 a 6 m para rebanhos com até 350 vacas.  </t>
  </si>
  <si>
    <t>Ausência pedras pontiagudas e/ou materiais escorregadios. </t>
  </si>
  <si>
    <t>Possui corredores de acesso com largura mínima de 3 a 6m para rebanhos com até 350 vacas.  </t>
  </si>
  <si>
    <t>Corredores com abaulamento no sentido longitudinal e ondulações transversais suaves.   </t>
  </si>
  <si>
    <t>Distância percorrida até a ordenha é superior à 1200 m </t>
  </si>
  <si>
    <t>O tráfego é lento na entrada e na saída da sala de ordenha ou os animais se recusam a avançar </t>
  </si>
  <si>
    <t>Distância percorrida até a ordenha é entre 1001 e 1200 m </t>
  </si>
  <si>
    <t>As vacas entram e saem da sala de ordenha de maneira fluida  </t>
  </si>
  <si>
    <t>Distância percorrida até a ordenha é inferior a 1000 m. </t>
  </si>
  <si>
    <t>As vacas entram e saem da sala de ordenha de maneira fluida </t>
  </si>
  <si>
    <t>Mais de 20% das vacas deitadas fora da zona de descanso </t>
  </si>
  <si>
    <t>Mais de 20% das vacas com úberes sujos </t>
  </si>
  <si>
    <t>Até 20% das vacas deitadas fora da zona de descanso </t>
  </si>
  <si>
    <t>Até 20% das vacas com úberes sujos  </t>
  </si>
  <si>
    <t>Ausência perceptível de vacas com úberes sujos </t>
  </si>
  <si>
    <t>Mais de 30% dos animais apresentam alguma alteração nos tetos por prática de ordenha inadequada.  </t>
  </si>
  <si>
    <t>Até 30% dos animais apresentam alguma alteração nos tetos por prática de ordenha inadequada. </t>
  </si>
  <si>
    <t>Ausência de animais com alteração nos tetos por prática de ordenha inadequada. </t>
  </si>
  <si>
    <t>Mais de 20% dos animais com pelo menos 1 teto perdido. </t>
  </si>
  <si>
    <t>Até 20% dos animais com pelo menos 1 teto perdido. </t>
  </si>
  <si>
    <t>Ausência de animais com teto perdido. </t>
  </si>
  <si>
    <t>- </t>
  </si>
  <si>
    <t>Realiza mochação térmica: ferro quente ou cauterizador elétrico sem o uso de anestesia e analgesia; </t>
  </si>
  <si>
    <t>Realiza outros procedimentos dolorosos sem a presença do médico-veterinário. </t>
  </si>
  <si>
    <t>Mochação é realizada com uso de anestesia e analgesia, podendo ser: </t>
  </si>
  <si>
    <t>Térmica (ferro quente ou cauterizador elétrico), realizada em até 8 semanas de idade. </t>
  </si>
  <si>
    <t>ou  </t>
  </si>
  <si>
    <t>Química (uso de pomadas), realizada em até 2 semanas de idade (com prevenção para que a pasta queime a pele do animal). </t>
  </si>
  <si>
    <t>Qualquer outro procedimento doloroso é realizado por médico-veterinário. </t>
  </si>
  <si>
    <t> Mais de 20% dos animais apresentam algum comportamento negativo durante a ordenha, como: vários passos no mesmo lugar, coices ou vocalizam. </t>
  </si>
  <si>
    <t>Menos de 20% dos animais apresentam algum comportamento negativo durante a ordenha, como: vários passos no mesmo lugar, coices ou vocalizam. </t>
  </si>
  <si>
    <t>Durante a ordenha, os animais permanecem tranquilos, ausência de coices e não vocalizam. </t>
  </si>
  <si>
    <t>Mais de 50% das vacas não entram sozinhas na sala de ordenha, dependem da intervenção humana.  </t>
  </si>
  <si>
    <t>A entrada das vacas na ordenha depende da intervenção humana leve. </t>
  </si>
  <si>
    <t>Para realizar a condução do rebanho, utilizam elementos permitidos, como: bandeirolas, assobio ou fala. </t>
  </si>
  <si>
    <t>As vacas entram sozinhas na sala de ordenha, sem intervenção humana e se posicionam na contenção. </t>
  </si>
  <si>
    <t>Animais reativos ao contato humano. </t>
  </si>
  <si>
    <t>Tentam se retirar do local mediante qualquer tentativa aproximação (constante tentativa de fuga). </t>
  </si>
  <si>
    <t>Animais pouco reativos ao contato humano. </t>
  </si>
  <si>
    <t>Permitem aproximação humana, sem manifestar tentativa de fuga. </t>
  </si>
  <si>
    <t>Animais não reativos ao contato humano.  </t>
  </si>
  <si>
    <t>Permitem aproximação e contato humano, sem se movimentar. </t>
  </si>
  <si>
    <t>Ausência de sede: Acesso à água “à vontade” nos piquetes e/ou confinamentos, nas áreas de descanso e na área de alimentação </t>
  </si>
  <si>
    <t>Adaptado de: Beede et al. (2017) e Auad et al. (2010).  </t>
  </si>
  <si>
    <t>Atende o volume total suficiente para garantir um consumo mínimo de 50 Litros de água/UA*/dia (1 UA=450kg de peso vivo). </t>
  </si>
  <si>
    <t>Não atende o volume mínimo total de 40 litros de água/UA*/dia (1 UA=450kg de peso vivo). </t>
  </si>
  <si>
    <t>Ausência de sede: Facilidade de acesso à água e estrutura adequada dos bebedouros </t>
  </si>
  <si>
    <t>Ausência de sede: Acesso à água imediatamente após o término da ordenha </t>
  </si>
  <si>
    <t> Adaptado de: Beede et al. (2017) e Brouk (2000).</t>
  </si>
  <si>
    <t>Ausência de sede: Qualidade da água e limpeza dos bebedouros.</t>
  </si>
  <si>
    <t>Parâmetro selecionado</t>
  </si>
  <si>
    <t>Parâmetro</t>
  </si>
  <si>
    <t> Conforto térmico: Sombreamento nas áreas de alimentação e descanso. </t>
  </si>
  <si>
    <t> Conforto térmico: Presença de ventilação e aspersão na sala de espera. </t>
  </si>
  <si>
    <t>Facilidade de deslocamento: Corredores de acesso à piquetes, bebedouros, cochos</t>
  </si>
  <si>
    <t>Adaptado de: Oliveira (2006) e Beede et al. (2017).</t>
  </si>
  <si>
    <t>Facilidade de deslocamento: Distância percorrida e acesso à sala de ordenha </t>
  </si>
  <si>
    <t>Adaptado de: Welfare Quality® (2023) </t>
  </si>
  <si>
    <t>Conforto para descanso: Alojamentos e instalações adequadas  </t>
  </si>
  <si>
    <t>Presença de uma ou mais vacas com rabos quebrados, incluindo rabos tortos, amputados ou lesionados. </t>
  </si>
  <si>
    <t>Ausência de vacas com rabos quebrados, incluindo rabos tortos, amputados ou lesionados.</t>
  </si>
  <si>
    <t>Boa saúde: Lesões irreversíveis no úbere  </t>
  </si>
  <si>
    <t> Adaptado de: Welfare Quality® (2023); Resolução do Conselho de Medicina Veterinária n0 877 (15 de fevereiro de 2008), e CONCEA (2023).</t>
  </si>
  <si>
    <t>Para realizar a condução do rebanho, utilizam elementos proibidos, como: choque, materiais pontiagudos ou perfurantes e pedaços de madeira. </t>
  </si>
  <si>
    <t>Acesso a assistência técnica, com foco na gestão financeira da atividade </t>
  </si>
  <si>
    <t>Possui assistência com frequência de 12 visitas ao ano.  </t>
  </si>
  <si>
    <t>Sugerido pelos autores considerando resultados das propriedades acompanhadas pelo projeto Balde Cheio no ES em 2024 e 2025. </t>
  </si>
  <si>
    <t>Adaptado de Dalcero et al. (2019) </t>
  </si>
  <si>
    <t>Composição da renda </t>
  </si>
  <si>
    <t>Somente venda do leite e/ou derivados e animais de descarte </t>
  </si>
  <si>
    <t>Venda do leite e/ou derivados, animais de descarte e de reposição </t>
  </si>
  <si>
    <t>Venda do leite/ou derivados, venda de animais de descarte, animais de reposição e outras fontes de renda na propriedade </t>
  </si>
  <si>
    <t>Acesso a crédito </t>
  </si>
  <si>
    <t>Há o acesso, mas encontra dificuldades </t>
  </si>
  <si>
    <t>Há o acesso e não encontra dificuldades </t>
  </si>
  <si>
    <t>Dourado (2021) </t>
  </si>
  <si>
    <t>Não há acesso. </t>
  </si>
  <si>
    <r>
      <t>1 – Grau crítico</t>
    </r>
    <r>
      <rPr>
        <sz val="11"/>
        <rFont val="Arial"/>
        <family val="2"/>
        <scheme val="minor"/>
      </rPr>
      <t> </t>
    </r>
  </si>
  <si>
    <r>
      <t>3 – Grau desejado</t>
    </r>
    <r>
      <rPr>
        <sz val="11"/>
        <rFont val="Arial"/>
        <family val="2"/>
        <scheme val="minor"/>
      </rPr>
      <t> </t>
    </r>
  </si>
  <si>
    <r>
      <t xml:space="preserve">Possui assistência com frequência de 12 </t>
    </r>
    <r>
      <rPr>
        <sz val="11"/>
        <rFont val="Arial"/>
        <family val="2"/>
        <scheme val="minor"/>
      </rPr>
      <t>ou mais visi</t>
    </r>
    <r>
      <rPr>
        <sz val="11"/>
        <color rgb="FF000000"/>
        <rFont val="Arial"/>
        <family val="2"/>
        <scheme val="minor"/>
      </rPr>
      <t>tas ao ano.  </t>
    </r>
  </si>
  <si>
    <r>
      <t xml:space="preserve">Pastagens em queda de produtividade, com mais de 1% de </t>
    </r>
    <r>
      <rPr>
        <i/>
        <sz val="11"/>
        <rFont val="Arial"/>
        <family val="2"/>
        <scheme val="minor"/>
      </rPr>
      <t xml:space="preserve">Sporobolus </t>
    </r>
    <r>
      <rPr>
        <sz val="11"/>
        <rFont val="Arial"/>
        <family val="2"/>
        <scheme val="minor"/>
      </rPr>
      <t>(mais de 1 planta/100m</t>
    </r>
    <r>
      <rPr>
        <vertAlign val="super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 xml:space="preserve"> ou mais de 100 plantas/ha).  </t>
    </r>
  </si>
  <si>
    <r>
      <t xml:space="preserve">Pastagens produtivas, com até 1% de </t>
    </r>
    <r>
      <rPr>
        <i/>
        <sz val="11"/>
        <rFont val="Arial"/>
        <family val="2"/>
        <scheme val="minor"/>
      </rPr>
      <t xml:space="preserve">Sporobolus </t>
    </r>
    <r>
      <rPr>
        <sz val="11"/>
        <rFont val="Arial"/>
        <family val="2"/>
        <scheme val="minor"/>
      </rPr>
      <t>(até 1 planta/100m</t>
    </r>
    <r>
      <rPr>
        <vertAlign val="super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 xml:space="preserve"> ou 100 plantas/ha). </t>
    </r>
  </si>
  <si>
    <r>
      <t xml:space="preserve">Pastagens produtivas com ausência perceptível de </t>
    </r>
    <r>
      <rPr>
        <i/>
        <sz val="11"/>
        <rFont val="Arial"/>
        <family val="2"/>
        <scheme val="minor"/>
      </rPr>
      <t>Sporobolus.</t>
    </r>
    <r>
      <rPr>
        <sz val="11"/>
        <rFont val="Arial"/>
        <family val="2"/>
        <scheme val="minor"/>
      </rPr>
      <t> </t>
    </r>
  </si>
  <si>
    <r>
      <t xml:space="preserve"> Produz o total necessário para o rebanho, considerando o período </t>
    </r>
    <r>
      <rPr>
        <sz val="11"/>
        <rFont val="Arial"/>
        <family val="2"/>
        <scheme val="minor"/>
      </rPr>
      <t>típico de estiagem na região.  </t>
    </r>
  </si>
  <si>
    <r>
      <t>Produz o total necessário para o rebanho, considerand</t>
    </r>
    <r>
      <rPr>
        <sz val="11"/>
        <rFont val="Arial"/>
        <family val="2"/>
        <scheme val="minor"/>
      </rPr>
      <t>o o período típico de estiagem na região.</t>
    </r>
    <r>
      <rPr>
        <sz val="11"/>
        <color rgb="FF000000"/>
        <rFont val="Arial"/>
        <family val="2"/>
        <scheme val="minor"/>
      </rPr>
      <t>  </t>
    </r>
  </si>
  <si>
    <r>
      <t>Possui reserva extr</t>
    </r>
    <r>
      <rPr>
        <sz val="11"/>
        <rFont val="Arial"/>
        <family val="2"/>
        <scheme val="minor"/>
      </rPr>
      <t xml:space="preserve">a de no mínimo </t>
    </r>
    <r>
      <rPr>
        <sz val="11"/>
        <color rgb="FF000000"/>
        <rFont val="Arial"/>
        <family val="2"/>
        <scheme val="minor"/>
      </rPr>
      <t>20% para possíveis emergências e/ou prolongamento do período de seca ou veranicos. </t>
    </r>
  </si>
  <si>
    <r>
      <rPr>
        <sz val="11"/>
        <rFont val="Arial"/>
        <family val="2"/>
        <scheme val="minor"/>
      </rPr>
      <t>Adaptado de:  
ABCZ (2025); ABCBRH (2025); 
Associação dos Criadores de Gado Jersey do Brasil (2025); Camilo et al. (2009) e 
Neto et al. (2013).</t>
    </r>
    <r>
      <rPr>
        <b/>
        <sz val="11"/>
        <color rgb="FFFF0000"/>
        <rFont val="Arial"/>
        <family val="2"/>
        <scheme val="minor"/>
      </rPr>
      <t xml:space="preserve"> 
 </t>
    </r>
  </si>
  <si>
    <r>
      <t>Idade à puberdade entre 15 e 19 meses, com pelo menos</t>
    </r>
    <r>
      <rPr>
        <sz val="11"/>
        <rFont val="Arial"/>
        <family val="2"/>
        <scheme val="minor"/>
      </rPr>
      <t xml:space="preserve"> </t>
    </r>
    <r>
      <rPr>
        <sz val="11"/>
        <color rgb="FF000000"/>
        <rFont val="Arial"/>
        <family val="2"/>
        <scheme val="minor"/>
      </rPr>
      <t>60% do peso adulto. </t>
    </r>
  </si>
  <si>
    <r>
      <t xml:space="preserve">Espaçamento linear inferior 4 cm por animal ou mais de 25 animais por metro </t>
    </r>
    <r>
      <rPr>
        <sz val="11"/>
        <rFont val="Arial"/>
        <family val="2"/>
        <scheme val="minor"/>
      </rPr>
      <t>linear d</t>
    </r>
    <r>
      <rPr>
        <sz val="11"/>
        <color rgb="FF000000"/>
        <rFont val="Arial"/>
        <family val="2"/>
        <scheme val="minor"/>
      </rPr>
      <t>e frente do bebedouro. </t>
    </r>
  </si>
  <si>
    <r>
      <t xml:space="preserve">Não possui bebedouros na saída da </t>
    </r>
    <r>
      <rPr>
        <sz val="11"/>
        <rFont val="Arial"/>
        <family val="2"/>
        <scheme val="minor"/>
      </rPr>
      <t>sala de o</t>
    </r>
    <r>
      <rPr>
        <sz val="11"/>
        <color rgb="FF000000"/>
        <rFont val="Arial"/>
        <family val="2"/>
        <scheme val="minor"/>
      </rPr>
      <t>rdenha. </t>
    </r>
  </si>
  <si>
    <r>
      <t>Presença de sombra com áreas mínimas entre 3 e 4 m</t>
    </r>
    <r>
      <rPr>
        <vertAlign val="superscript"/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2"/>
        <scheme val="minor"/>
      </rPr>
      <t xml:space="preserve"> por animal com altura mínima fonte de sombra de 3m. </t>
    </r>
  </si>
  <si>
    <r>
      <t>Presença de sombra com áreas entre 4 a 5 m</t>
    </r>
    <r>
      <rPr>
        <vertAlign val="super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 xml:space="preserve"> por animal e altura mínima de 4m. </t>
    </r>
  </si>
  <si>
    <r>
      <t>Ausência de vacas deitadas</t>
    </r>
    <r>
      <rPr>
        <sz val="11"/>
        <color rgb="FFFF0000"/>
        <rFont val="Arial"/>
        <family val="2"/>
        <scheme val="minor"/>
      </rPr>
      <t xml:space="preserve"> </t>
    </r>
    <r>
      <rPr>
        <sz val="11"/>
        <rFont val="Arial"/>
        <family val="2"/>
        <scheme val="minor"/>
      </rPr>
      <t>fora da zona de descanso </t>
    </r>
  </si>
  <si>
    <t>Sim </t>
  </si>
  <si>
    <t>Possui casa(s), e estrutura(s) para armazenamento de ferramentas e produtos agropecuários. Possui instalações para animais em regular estado de uso. </t>
  </si>
  <si>
    <t>Todos os envolvidos realizam pelo menos 1 treinamento e/ou participação em eventos técnicos por ano.  </t>
  </si>
  <si>
    <t>Todos os envolvidos realizam 2 treinamentos ou participação em eventos técnicos por ano. </t>
  </si>
  <si>
    <t>Incentivam os(as) sucessores(as) a obter formação em áreas relacionadas e gestão de propriedades;  </t>
  </si>
  <si>
    <t>Pais atuam como mentores envolvendo os/as sucessores(as) nas atividades diárias da propriedade, proporcionando experiência prática em todas as áreas operacionais;  </t>
  </si>
  <si>
    <t>Incentivam a participação dos(as) sucessores(as) em redes de produtores, cooperativas e associações que ofereçam suporte e troca de experiências;  </t>
  </si>
  <si>
    <t>Atende todas as quatro práticas descritas abaixo: </t>
  </si>
  <si>
    <t>Não tem acesso.  </t>
  </si>
  <si>
    <t>Apresenta restrição quantitativa ou qualitativa na alimentação das pessoas que vivem na propriedade.</t>
  </si>
  <si>
    <t>Apresenta restrição parcial, quantitativa ou qualitativa, na alimentação das pessoas que vivem na propriedade.</t>
  </si>
  <si>
    <t>Não apresenta restrição quantitativa ou qualitativa, na alimentação das pessoas que vivem na propriedade.</t>
  </si>
  <si>
    <t>Edificações boas, de alvenaria, terminadas e áreas construídas comportam bem os moradores.</t>
  </si>
  <si>
    <t>Não.</t>
  </si>
  <si>
    <t>Sim.</t>
  </si>
  <si>
    <t>Acesso a bens e serviços essenciais.</t>
  </si>
  <si>
    <t>Acesso ao ensino regular. </t>
  </si>
  <si>
    <t>Habitação. </t>
  </si>
  <si>
    <t> Adaptado de Dourado (2021). </t>
  </si>
  <si>
    <t>  Adaptado de Martinuzzo et al. (2021).</t>
  </si>
  <si>
    <t>Adaptado de Ferreira et al. (2012). </t>
  </si>
  <si>
    <t>Adaptado de Dourado (2021). </t>
  </si>
  <si>
    <t>Acesso satisfatório a água, energia elétrica, coleta de lixo, telefone ou internet, transporte público, transporte escolar e serviços de saúde. </t>
  </si>
  <si>
    <t>Acesso parcial a água, energia elétrica, coleta de lixo, telefone ou internet, transporte público, transporte escolar e serviços de saúde.</t>
  </si>
  <si>
    <t>Acesso inexistente a água, energia elétrica, coleta de lixo, telefone ou internet, transporte público, transporte escolar e serviços de saúde.</t>
  </si>
  <si>
    <t>Segurança alimentar.</t>
  </si>
  <si>
    <t>Infraestrutura. </t>
  </si>
  <si>
    <t>Nível escolaridade.</t>
  </si>
  <si>
    <t>Possui apenas casa(as). </t>
  </si>
  <si>
    <t>Possui casas e estruturas de armazenamento ferramentas e produtos agropecuários e instalações para animais em bom estado de uso e instalações para maquinários. </t>
  </si>
  <si>
    <t>Ensino Fundamental.</t>
  </si>
  <si>
    <t>Ensino Médio/Técnico. </t>
  </si>
  <si>
    <t>Ensino Superior. </t>
  </si>
  <si>
    <t>Dourado (2021). </t>
  </si>
  <si>
    <t>  Adaptado de: Dourado (2021) e Martinuzzo et al. (2021). </t>
  </si>
  <si>
    <t>Realiza treinamentos técnicos e operacionais conforme área de atuação na propriedade (Participação em cursos, capacitações e eventos técnicos).</t>
  </si>
  <si>
    <t>A propriedade não possui mão de obra externa, apenas os membros da família dos proprietários trabalham.</t>
  </si>
  <si>
    <t>Adaptado de: Ferreira et al. (2012) e Martinuzzo et al. (2021). </t>
  </si>
  <si>
    <t>Existe.</t>
  </si>
  <si>
    <t>Acesso parcial. </t>
  </si>
  <si>
    <t>Acesso satisfatório. </t>
  </si>
  <si>
    <t>Não atende (trabalhadores sem registro em carteira, sem pagamento de horas extras ou banco de horas).</t>
  </si>
  <si>
    <t>Legislação trabalhista. </t>
  </si>
  <si>
    <t>Não. </t>
  </si>
  <si>
    <t>Utiliza apenas a mão de obra da própria família ou contrato de parceria/comodato. </t>
  </si>
  <si>
    <t>  Adaptado de Martinuzzo et al. (2021).  </t>
  </si>
  <si>
    <t>Não existe.  </t>
  </si>
  <si>
    <t>Não existe. </t>
  </si>
  <si>
    <t>Existe. </t>
  </si>
  <si>
    <t>Não atende nenhum dos itens.</t>
  </si>
  <si>
    <t>1.3. Eixo ambiental</t>
  </si>
  <si>
    <t>Adaptado de Martinuzzo et al. (2021) </t>
  </si>
  <si>
    <t>Possui fossa seca em todas as casas e estruturas da propriedade  </t>
  </si>
  <si>
    <t>Possui fossa séptica em todas as casas e estruturas da propriedade </t>
  </si>
  <si>
    <t>Adaptado de Campos et al. (2014). </t>
  </si>
  <si>
    <t>Aquisição sem receituário; </t>
  </si>
  <si>
    <t>Aquisição com receituário; </t>
  </si>
  <si>
    <t>Mas não faz uso de EPI ou utiliza EPI apenas para alguns defensivos; </t>
  </si>
  <si>
    <t>Faz controle periódico de roedores; </t>
  </si>
  <si>
    <t>Não adota nenhuma técnica de mensuração da demanda hídrica nos cultivos irrigados. </t>
  </si>
  <si>
    <t>Não possui caixas secas e barragens. </t>
  </si>
  <si>
    <t>Adota técnicas de mensuração da demanda hídrica em parte dos cultivos irrigados. </t>
  </si>
  <si>
    <t>Possui caixas secas e barragens. </t>
  </si>
  <si>
    <t>Não adota práticas de cultivo conservacionista na propriedade. </t>
  </si>
  <si>
    <t>Possui entre 50 e 75% das nascentes protegidas, proteção com vegetação nativa ou reflorestada, de acordo com código florestal; </t>
  </si>
  <si>
    <t>Possui 100% das nascentes protegidas com vegetação nativa ou reflorestada, de acordo com código florestal; </t>
  </si>
  <si>
    <t>Regularização da área de reserva legal e área de preservação permanente de acordo com a legislação ambiental e o Cadastro Ambiental Rural (CAR). </t>
  </si>
  <si>
    <t>Adaptado de Martinuzzo et al. (2021). </t>
  </si>
  <si>
    <t>Destino do lixo. </t>
  </si>
  <si>
    <t>Sistema de esgoto doméstico.  </t>
  </si>
  <si>
    <t>Presença de esgoto em rios, córregos ou a céu aberto. </t>
  </si>
  <si>
    <t>Possui fossa séptica e seca nas casas e estruturas da propriedade. </t>
  </si>
  <si>
    <t>Manejo dos resíduos gerados na atividade. </t>
  </si>
  <si>
    <t>Não trata e não reaproveita. </t>
  </si>
  <si>
    <t>Distribui nas pastagens ou lavouras, à medida que se acumula, sem seguir protocolo de tratamento de dejetos. </t>
  </si>
  <si>
    <t>Faz tratamento e utiliza nas pastagens ou na produção de volumoso. </t>
  </si>
  <si>
    <t>Aquisição e uso de medicamentos e defensivos. </t>
  </si>
  <si>
    <t>Não faz uso de EPI; </t>
  </si>
  <si>
    <t>Não destina adequadamente embalagens vazias e materiais biológicos. </t>
  </si>
  <si>
    <t>Limpeza e organização da propriedade. </t>
  </si>
  <si>
    <t>Realiza limpeza e organização apenas das instalações de manejo dos animais. </t>
  </si>
  <si>
    <t>Limita acesso de outros animais às áreas de ordenha e cama das vacas (ex: gatos, cães, suínos e galinhas). </t>
  </si>
  <si>
    <t>Utilização racional de água na propriedade. </t>
  </si>
  <si>
    <t>Realiza. </t>
  </si>
  <si>
    <r>
      <t>Possui Cadastro Ambiental Rural (</t>
    </r>
    <r>
      <rPr>
        <sz val="11"/>
        <rFont val="Arial"/>
        <family val="2"/>
        <scheme val="minor"/>
      </rPr>
      <t>CAR). </t>
    </r>
  </si>
  <si>
    <r>
      <t>Biodigesto</t>
    </r>
    <r>
      <rPr>
        <sz val="11"/>
        <rFont val="Arial"/>
        <family val="2"/>
        <scheme val="minor"/>
      </rPr>
      <t>r em todas as casas e estruturas da propriedade. </t>
    </r>
  </si>
  <si>
    <t>Adoção de práticas conservacionistas (Exemplo: cobertura do solo permanente, diversificação, adoção do sistema de plantio direto; rotação de culturas e/ou consórcio de cultivo).</t>
  </si>
  <si>
    <t>Boa saúde: Lesões nos tetos por ordenha inadequada. Ex. tetos com coloração alterada logo após a ordenha e formação de uma marca em formato de anel na base do teto e lesão de médio e longo prazo no esfíncter do teto (lesões de sobre-ordenha).  </t>
  </si>
  <si>
    <t>Indicadores avaliados</t>
  </si>
  <si>
    <t>Atende com pelo menos duas das práticas descritas abaixo: </t>
  </si>
  <si>
    <t>Data:</t>
  </si>
  <si>
    <t>Município:</t>
  </si>
  <si>
    <t>IDENTIFICAÇÃO DO ENTREVISTADOR</t>
  </si>
  <si>
    <t>Nome:</t>
  </si>
  <si>
    <t>CPF:</t>
  </si>
  <si>
    <t>Instituição:</t>
  </si>
  <si>
    <t>Data de Nascimento:</t>
  </si>
  <si>
    <t>Escolaridade:</t>
  </si>
  <si>
    <t>Telefone de Contato:</t>
  </si>
  <si>
    <t>Nome do Cônjuge:</t>
  </si>
  <si>
    <t>Endereço:</t>
  </si>
  <si>
    <t>IDENTIFICAÇÃO DA UNIDADE FAMILIAR</t>
  </si>
  <si>
    <t>Nº de Pessoas na Residência:</t>
  </si>
  <si>
    <t>IDENTIFICAÇÃO DA PROPRIEDADE</t>
  </si>
  <si>
    <t>Coordenadas Geográficas UTM:</t>
  </si>
  <si>
    <t>Inscrição Estadual:</t>
  </si>
  <si>
    <t>Área Total (hectares):</t>
  </si>
  <si>
    <t>Matrícula/CCIR/ITR:</t>
  </si>
  <si>
    <t>Tamanho do Módulo Fiscal (hectares)</t>
  </si>
  <si>
    <t>Condição de Uso da Terra:</t>
  </si>
  <si>
    <t>CARACTERIZAÇÃO DA PROPRIEDADE</t>
  </si>
  <si>
    <t>IDENTIFICAÇÃO DO PRODUTOR</t>
  </si>
  <si>
    <t>Obs: se alguma informação econômica financeira não for fornecida pelo produtor ou não existir, deve ver atribuída o grau crítico (opção 1)</t>
  </si>
  <si>
    <t>WhatsApp:</t>
  </si>
  <si>
    <t>Nº de Pessoas da Família que Trabalham na atividade:</t>
  </si>
  <si>
    <t>Área total da propriedade:</t>
  </si>
  <si>
    <t>Outras atividades desenvolvidas:</t>
  </si>
  <si>
    <t>Área total para pecuária de leite:</t>
  </si>
  <si>
    <t xml:space="preserve">          APRESENTAÇÃO E INSTRUÇÕES</t>
  </si>
  <si>
    <t xml:space="preserve">          CARACTERIZAÇÃO DA PROPRIEDADE RURAL</t>
  </si>
  <si>
    <t>CONDICIONANTES</t>
  </si>
  <si>
    <t xml:space="preserve">Possui Nascentes na propriedade: </t>
  </si>
  <si>
    <t>Quantas:</t>
  </si>
  <si>
    <t>1.1. Eixo Econômico</t>
  </si>
  <si>
    <t>1.1.1 Eixo Econômico - Produtivo</t>
  </si>
  <si>
    <t>Manejo de pastagens.</t>
  </si>
  <si>
    <t>Análise química de solo.</t>
  </si>
  <si>
    <t>Acesso a assistência técnica, manejo produtivo e nutricional.</t>
  </si>
  <si>
    <t>Cocho ou comedouros para alimentação e/ou pista de alimentação.</t>
  </si>
  <si>
    <t>Divisão de lotes por produção para ajustar a alimentação (volumoso e concentrado).</t>
  </si>
  <si>
    <t>Variação de escore de condição corporal (ECC) das vacas e primíparas no terço inicial de lactação.</t>
  </si>
  <si>
    <t> ECC das vacas e primíparas no terço final de lactação, e das vacas secas.</t>
  </si>
  <si>
    <t>Produção por animal (kg de leite por lactação).</t>
  </si>
  <si>
    <t>Produtividade de leite por área (L/ha/ano).</t>
  </si>
  <si>
    <t>Reposição anual de matrizes para um rebanho estabilizado.</t>
  </si>
  <si>
    <t>Aleitamento de bezerras.</t>
  </si>
  <si>
    <t>Desaleitamento das bezerras. </t>
  </si>
  <si>
    <t>Fornecimento de concentrado para as bezerras.</t>
  </si>
  <si>
    <t>Idade ao primeiro parto das novilhas.</t>
  </si>
  <si>
    <t>Vacas em lactação/total de animais no rebanho (%).</t>
  </si>
  <si>
    <t>1.1.2 Eixo Econômico - Sanitário</t>
  </si>
  <si>
    <t> Diarreia: acima de 35%; </t>
  </si>
  <si>
    <t>Pneumonia: acima de 14%; </t>
  </si>
  <si>
    <t>Infecções umbilicais: acima de 7%;  </t>
  </si>
  <si>
    <t>Tristeza parasitária bovina: acima de 4%.</t>
  </si>
  <si>
    <t> Diarreia: entre 25 e 35%; </t>
  </si>
  <si>
    <t>Diarreia: abaixo de 25%; </t>
  </si>
  <si>
    <t>Pneumonia: abaixo de 10%; </t>
  </si>
  <si>
    <t>Infecções umbilicais: abaixo de 5 %;  </t>
  </si>
  <si>
    <t>Tristeza parasitária bovina: abaixo de 3%.</t>
  </si>
  <si>
    <t xml:space="preserve">Realiza comércio informal do leite e/ou de produtos lácteos. </t>
  </si>
  <si>
    <t>Sugerido pelos autores, com base na Lei nº 1.283/1950 que estabelece normas para a inspeção industrial e sanitária de produtos de origem animal no Brasil (BRASIL, 1950).  </t>
  </si>
  <si>
    <t xml:space="preserve"> Ausência de fome: 
Boa Alimentação  
(Avaliação indireta se os animais estão bem nutridos). </t>
  </si>
  <si>
    <t xml:space="preserve">Mais de 20% dos animais com ECC abaixo de 2,5 (escala de 1 a 5). </t>
  </si>
  <si>
    <t xml:space="preserve">Entre 10 e 20% dos animais com ECC abaixo de 2,5 (escala de 1 a 5). </t>
  </si>
  <si>
    <t>Menos de 10% dos animais com ECC abaixo de 2,5 (escala de 1 a 5).   </t>
  </si>
  <si>
    <t xml:space="preserve">Fluxo de caixa 
(R$/ha mês) 
(Registro mensal das receitas e despesas, dividido pela área da propriedade). </t>
  </si>
  <si>
    <t xml:space="preserve">Custo operacional efetivo 
(COE - R$/L) 
(Valor total dos gastos diretos e imediatos para produzir 1 litro de leite.  Considera apenas o que é pago no curto prazo; ração, medicamentos, vacina, mão de obra, energia, combustível, manutenção de máquinas e equipamentos. Neste NÃO inclui depreciações, juros ou pró-labore). </t>
  </si>
  <si>
    <t xml:space="preserve">Mais de 90% do valor recebido por litro de leite é consumido pelos custos totais da atividade. </t>
  </si>
  <si>
    <t xml:space="preserve">Entre 80% e 90% do valor recebido por litro de leite é consumido pelos custos totais da atividade. </t>
  </si>
  <si>
    <t xml:space="preserve">Menos de 80% do valor recebido por litro de leite é consumido pelos custos totais da atividade. </t>
  </si>
  <si>
    <t>Margem bruta (R$/L) 
(Valor que sobra por litro de leite vendido depois de pagar os custos operacionais efetivos - COE, ou seja, os custos diretamente ligados à produção.</t>
  </si>
  <si>
    <t xml:space="preserve">Margem bruta inferior a R$ 0,50/ L de leite. </t>
  </si>
  <si>
    <t>Margem bruta entre R$ 0,50 e R$ 0,70/L de leite.</t>
  </si>
  <si>
    <t xml:space="preserve">Lucro inferior a R$ 0,30/L de leite. </t>
  </si>
  <si>
    <t xml:space="preserve">Lucro entre R$ 0,30 e R$ 0,60/L de leite. </t>
  </si>
  <si>
    <t xml:space="preserve">Lucro acima de R$ 0,60/L de leite. </t>
  </si>
  <si>
    <t xml:space="preserve">Taxa de retorno do investimento
(% ao ano) 
(Mede quanto de lucro a atividade gera em relação ao total investido no negócio, considerando um período de 1 ano). </t>
  </si>
  <si>
    <t xml:space="preserve">Lucro 
(R$/L) 
(Lucro é o montante que realmente sobra por litro de leite vendido após pagar todos os custos da atividade, incluindo tanto os custos operacionais quanto os custos fixos e indiretos). </t>
  </si>
  <si>
    <t xml:space="preserve">Taxa de retorno abaixo de 12% ao ano. </t>
  </si>
  <si>
    <t>Taxa de retorno entre 12% e 30% ao ano.</t>
  </si>
  <si>
    <t xml:space="preserve">Taxa de retorno acima de 30% ao ano. </t>
  </si>
  <si>
    <t>Leite por homem por dia 
(L/homem dia)
(Indicador de produtividade da mão de obra na atividade leiteira. Mostra quantos litros de leite cada trabalhador produz, em média, por dia de trabalho).</t>
  </si>
  <si>
    <t xml:space="preserve">Abaixo de 300 Litros de leite/homem/dia. </t>
  </si>
  <si>
    <t xml:space="preserve">Entre 300 e 400 Litros de leite/homem/dia.  </t>
  </si>
  <si>
    <t xml:space="preserve">Acima de 400 Litros de leite/homem/dia. </t>
  </si>
  <si>
    <t>ou</t>
  </si>
  <si>
    <t xml:space="preserve">Necessita de uma produção média superior a 13 litros/vaca/dia para atingir o ponto de equilíbrio (pastejo); </t>
  </si>
  <si>
    <t>Necessita de uma produção média superior a 33 litros/vaca/dia para atingir o ponto de equilíbrio (Confinamento).</t>
  </si>
  <si>
    <t xml:space="preserve">Necessita de uma produção média entre 11 e 13 litros/vaca/dia para atingir o ponto de equilíbrio (pastejo); </t>
  </si>
  <si>
    <t>Necessita de uma produção média entre 30 e 33 litros/vaca/dia para atingir o ponto de equilíbrio (Confinamento).</t>
  </si>
  <si>
    <t xml:space="preserve">Necessita de uma produção média entre 8 e 10 litros/vaca/dia para atingir o ponto de equilíbrio (pastejo); </t>
  </si>
  <si>
    <t xml:space="preserve">Necessita de uma produção média entre 25 e 30 litros/vaca/dia para atingir o ponto de equilíbrio (Confinamento). </t>
  </si>
  <si>
    <t>.</t>
  </si>
  <si>
    <t>Todos os funcionários estão regularizados (registro em carteira e pagamento de horas extras ou banco de horas).</t>
  </si>
  <si>
    <t>1.3. Eixo Ambiental</t>
  </si>
  <si>
    <t>Armazena e aguarda coleta ou deposita em um ponto de coleta pública.</t>
  </si>
  <si>
    <t>Armazena em local coberto e aguarda coleta ou deposita o lixo em um ponto de coleta pública. </t>
  </si>
  <si>
    <t>Faz coleta seletiva do lixo. </t>
  </si>
  <si>
    <t xml:space="preserve">Possui pelo menos 1 nascente na propriedade e não adota nenhuma prática de proteção de nascentes. </t>
  </si>
  <si>
    <t>Possui mais de 1 nascente na propriedade e menos de 50% delas estão protegidas.</t>
  </si>
  <si>
    <t>Não está regularizado. </t>
  </si>
  <si>
    <t xml:space="preserve">Está regularizado em pelo menos uma das duas (irrigação ou barragens). </t>
  </si>
  <si>
    <t xml:space="preserve">Está regularizado para nas duas (irrigação e barragens). </t>
  </si>
  <si>
    <t>Parametro selecionado</t>
  </si>
  <si>
    <t xml:space="preserve">1.2. Eixo Social </t>
  </si>
  <si>
    <t>1.1.3. Eixo Econômico - Bem-estar animal</t>
  </si>
  <si>
    <t>1.1.3. Eixo Econômico - Financeiro</t>
  </si>
  <si>
    <t>Realiza o teste CMT (Califórnia Mastitis Test) nas vacas em lactação, para evitar aquisição de animais com mastite subclínica. </t>
  </si>
  <si>
    <t>Realiza apenas teste CMT (California Mastitis test) mensalmente. </t>
  </si>
  <si>
    <t>1.1.1 Eixo econômico - Produtivo</t>
  </si>
  <si>
    <t>1.1.2 Eixo econômico - Sanitário</t>
  </si>
  <si>
    <t>2 – Grau intermediário</t>
  </si>
  <si>
    <r>
      <t>2 – Grau intermediário</t>
    </r>
    <r>
      <rPr>
        <sz val="11"/>
        <rFont val="Arial"/>
        <family val="2"/>
        <scheme val="minor"/>
      </rPr>
      <t> </t>
    </r>
  </si>
  <si>
    <t>Avaliação do nível de degradação da pastagem:
Produtividade das pastagens em relação a capacidade de suporte. </t>
  </si>
  <si>
    <t>Avaliação do nível de degradação da pastagem: 
Produtividade das pastagens em relação a cobertura de solo. </t>
  </si>
  <si>
    <r>
      <t>Avaliação do nível de degradação da pastagem: 
Produtividade das pastagens em relação a presença do capim-pt (</t>
    </r>
    <r>
      <rPr>
        <i/>
        <sz val="11"/>
        <rFont val="Arial"/>
        <family val="2"/>
        <scheme val="minor"/>
      </rPr>
      <t>Sporobolus spp.</t>
    </r>
    <r>
      <rPr>
        <sz val="11"/>
        <rFont val="Arial"/>
        <family val="2"/>
        <scheme val="minor"/>
      </rPr>
      <t>) </t>
    </r>
  </si>
  <si>
    <t>4a</t>
  </si>
  <si>
    <t>4b</t>
  </si>
  <si>
    <t>4c</t>
  </si>
  <si>
    <t xml:space="preserve">Autossuficiência na produção de alimentos volumosos de corte* para o rebanho (*capineiras, canaviais, ou lavouras de milho/sorgo para ensilagem). </t>
  </si>
  <si>
    <t>Identificação individual dos animais. 
(Brinco, Botton, tatuagem ou numeração individual por marcação, que permite reconhecer e diferenciar um indivíduo dos demais dentro de um rebanho).</t>
  </si>
  <si>
    <t xml:space="preserve">Inventário animal atualizado. 
(Registro do número total de animais, organizado por categoria - espécie, idade, sexo, finalidade produtiva - para controle quantitativo e estratégico do rebanho). </t>
  </si>
  <si>
    <t>33a</t>
  </si>
  <si>
    <t>33b</t>
  </si>
  <si>
    <t>Fornecimento de colostro para bezerras.</t>
  </si>
  <si>
    <t>Não há nenhum controle do fornecimento de colostro para bezerras.</t>
  </si>
  <si>
    <t>Realiza o fornecimento de colostro, fornecendo 10% do peso corporal da bezerra em colostro, em até 6h após o nascimento. </t>
  </si>
  <si>
    <t>Quando não há produção de colostro em quantidade suficiente pela mãe, utiliza suplementos/substitutos de colostro.</t>
  </si>
  <si>
    <t>Realiza o fornecimento de colostro, fornecendo 10% do peso corporal da bezerra em colostro, em até 2h após o nascimento.  </t>
  </si>
  <si>
    <t xml:space="preserve">Realiza comércio formal do leite (para cooperativas e/ou laticínios sob serviço de inspeção oficial municipal, estadual ou federal).
ou 
Possui agroindústria legalizada e inspecionada pelo órgão oficial responsável (municipal, estadual ou federal) e realiza o processamento do leite produzido. </t>
  </si>
  <si>
    <t xml:space="preserve">Realiza comércio formal do leite (para cooperativas e/ou laticínios sob serviço de inspeção oficial municipal, estadual ou federal). 
 ou 
Possui agroindústria em fase de adequação para obtenção do selo municipal, estadual ou federal, para o processamento do leite produzido. </t>
  </si>
  <si>
    <t>46a</t>
  </si>
  <si>
    <t>46b</t>
  </si>
  <si>
    <t>46c</t>
  </si>
  <si>
    <t>46d</t>
  </si>
  <si>
    <t>48a</t>
  </si>
  <si>
    <t>48b</t>
  </si>
  <si>
    <t>49a</t>
  </si>
  <si>
    <t>49b</t>
  </si>
  <si>
    <t>51a</t>
  </si>
  <si>
    <t>51b</t>
  </si>
  <si>
    <t>Ausência de dor:  
Lesões que configuram manejos dolorosos.</t>
  </si>
  <si>
    <t>Ausência de dor:  
Manejo adequado para a realização de procedimentos dolorosos.</t>
  </si>
  <si>
    <t>52a</t>
  </si>
  <si>
    <t>52b</t>
  </si>
  <si>
    <t>53a</t>
  </si>
  <si>
    <t>53b</t>
  </si>
  <si>
    <t>53c</t>
  </si>
  <si>
    <t xml:space="preserve">A localização do bebedouro dificulta o acesso de animais.  </t>
  </si>
  <si>
    <t>Os animais têm acesso direto às fontes naturais de água (rio, nascente, lagos,etc) para dessedentação.</t>
  </si>
  <si>
    <t xml:space="preserve">Piso ao redor do bebedouro de concreto e/ou com algum tipo de tratamento que evite o barro.  </t>
  </si>
  <si>
    <t>Os animais não têm necessidade de acesso direto às fontes naturais de água (rio, nascente, lagos,etc) para dessedentação .</t>
  </si>
  <si>
    <t xml:space="preserve">Piso ao redor do bebedouro de concreto e/ou com algum tipo de tratamento que evite o barro e sem degrau para acesso. </t>
  </si>
  <si>
    <t>Os animais não têm acesso direto às fontes naturais de água (rio, nascente, lagos,etc). para dessedentação.</t>
  </si>
  <si>
    <t>Permitem que os(as) sucessores(as), após capacitação e/ou experiência profissional fora, apliquem tecnologias e/ou práticas que possam contribuir para a melhoria do negócio.  </t>
  </si>
  <si>
    <t xml:space="preserve">Possui inscrição no Cadastro Ambiental Rural (CAR) e já possui adesão formal ao Programa de Regularização Ambiental (PRA). </t>
  </si>
  <si>
    <t>Destina as embalagens vazias de defensivos para os pontos de coleta. </t>
  </si>
  <si>
    <t xml:space="preserve">Faz uso de EPI; </t>
  </si>
  <si>
    <t>Realiza limpeza e organização das instalações de toda a propriedade;  </t>
  </si>
  <si>
    <t>Adota pelo menos uma prática de cultivo conservacionista na propriedade. </t>
  </si>
  <si>
    <t>Possui caixas secas ou barragens. </t>
  </si>
  <si>
    <t>Adota diversas práticas de cultivo conservacionista na propriedade.</t>
  </si>
  <si>
    <t xml:space="preserve">Comportamento social: 
Expressão de conduta social entre os animais, interação humano-animal e estado emocional durante a ordenha. </t>
  </si>
  <si>
    <t>Comportamento social:  
Expressão de conduta social entre os animais, interação humano-animal e estado emocional no acesso à sala de ordenha.</t>
  </si>
  <si>
    <t xml:space="preserve">Comportamento social: 
Expressão de conduta social entre os animais, interação humano-animal e estado emocional, quanto ao contato humano. </t>
  </si>
  <si>
    <t xml:space="preserve">Frascos vazios de medicamentos, vacinas e materiais biológicos (seringas e agulhas) descartados como lixo biológico em recipientes coletores específicos. </t>
  </si>
  <si>
    <t xml:space="preserve"> Não descarta embalagens vazias de medicamentos, vacinas e materiais biológicos (seringas e agulhas) em lixo específico para material biológico.</t>
  </si>
  <si>
    <t>Manutenção do sistema de ordenha.  </t>
  </si>
  <si>
    <t xml:space="preserve">Substituição dos equipamentos de ordenha. </t>
  </si>
  <si>
    <t>Destinação da produção de leite e/ou adequação dos alimentos processados na propriedade.</t>
  </si>
  <si>
    <t>Não realiza pós-dipping quando adota manejo de bezerro ao pé.
ou
 Realiza desinfecção dos tetos com solução desinfetante (pós-dipping). </t>
  </si>
  <si>
    <t>Nos casos de suspeita de resistência a antibióticos, realiza antibiograma para escolha do  tratamento mais adequado. </t>
  </si>
  <si>
    <t>Para vacas em lactação, realiza CMT e análise microbiológica do leite dos animais positivos no CMT, para identificação de agentes causadores de mastite de difícil controle e tomada de decisão em relação à compra (Ex. Staph. aureus e Strep. Agalactiae).</t>
  </si>
  <si>
    <t>Realiza para  vacas com mastite clínica e/ou em tratamento com antibiótico. </t>
  </si>
  <si>
    <t>Colostrômetro: apenas valores de Ig acima de 50mg/mL (colostrometro no marcador verde) 
ou
Brix: acima de 22%  </t>
  </si>
  <si>
    <t> (Holandês = 2,75 a 3,5;  Girolando = 3,0 a 3,75). </t>
  </si>
  <si>
    <t>(Holandês = 3,0 ± 0,25;  Girolando = 3,5 ± 0,25). </t>
  </si>
  <si>
    <t>Realiza adoção para produção de culturas anuais: ex. milho e sorgo em sistema Integração Lavoura-Pecuária ou agropastoril (ILP). </t>
  </si>
  <si>
    <t>TOTAL:</t>
  </si>
  <si>
    <t>Total:</t>
  </si>
  <si>
    <t>Nota:</t>
  </si>
  <si>
    <t xml:space="preserve">Nota: </t>
  </si>
  <si>
    <t>Nota</t>
  </si>
  <si>
    <t>NOTA TOTAL:</t>
  </si>
  <si>
    <t xml:space="preserve">NOTA FINAL DO EIXO AMBIENTAL </t>
  </si>
  <si>
    <r>
      <t>Parametro selecionado</t>
    </r>
    <r>
      <rPr>
        <sz val="11"/>
        <color rgb="FFFF0000"/>
        <rFont val="Arial"/>
        <family val="2"/>
        <scheme val="minor"/>
      </rPr>
      <t xml:space="preserve"> (se NÃO possui nascente)</t>
    </r>
  </si>
  <si>
    <t>1.2. Eixo social</t>
  </si>
  <si>
    <t>1.1.4. Eixo econômico - Financeiro</t>
  </si>
  <si>
    <t>1.1.3. Eixo econômico - Bem-estar animal</t>
  </si>
  <si>
    <t xml:space="preserve">Para cada indicador selecione de apenas uma das opções de parâmetro (grau crítico, grau aceitável ou grau desejável). </t>
  </si>
  <si>
    <t>&lt; 50</t>
  </si>
  <si>
    <t xml:space="preserve">Não reutiliza agulha entre os animais ou somente reutiliza agulha entre os animais após esterilização adequada (fervura por 10 minutos). </t>
  </si>
  <si>
    <t>Edificações regulares, de alvenaria, sem terem sido terminadas.</t>
  </si>
  <si>
    <t>Edificações ruins, deterioradas, com áreas construídas insuficientes para o número de moradores.</t>
  </si>
  <si>
    <t>Não participa ou participa esporadicamente
(menos de 1 por ano).</t>
  </si>
  <si>
    <t>O Incaper com apoio da Seag e do Ifes – campus Santa Teresa,  propõem um aperfeiçoamento das rotinas de Assistência Técnica e Extensão Rural (Ater) em pecuária bovina de leite, aprimorando a classificação em grupos (manejo básico, intermediário e avançado) dos sistemas de produção, iniciada em 2016 por ocasião do início do projeto Bovinocultura Sustentável.</t>
  </si>
  <si>
    <t>Essa é uma ferramenta elaborada na forma de “currículo mínimo”, que considera a complexidade multidisciplinar das variáveis envolvidas nos sistemas de produção de leite. Sua utilização visa balizar e nortear em caráter sugestivo, a atuação dos técnicos e agropecuaristas, incentivando a adequação socioambiental de propriedades leiteiras, facilitando a adoção de tecnologias diversas e práticas de manejo, que proporcionem aumento de renda e qualidade de vida para as famílias rurais</t>
  </si>
  <si>
    <t xml:space="preserve">Nota obtida: </t>
  </si>
  <si>
    <t xml:space="preserve">Legenda: </t>
  </si>
  <si>
    <t>COM NASCENTE</t>
  </si>
  <si>
    <t>SEM NASCENTE</t>
  </si>
  <si>
    <t>Indicador</t>
  </si>
  <si>
    <t>Sim</t>
  </si>
  <si>
    <t>Utiliza em todos os animais e compartilha agulhas entre os animais. </t>
  </si>
  <si>
    <t>Peso dos Eixos/Subeixos</t>
  </si>
  <si>
    <t>≥50 a &lt;70</t>
  </si>
  <si>
    <t>≥70 a &lt;85</t>
  </si>
  <si>
    <t>≥85 a &lt;100</t>
  </si>
  <si>
    <t>Peso</t>
  </si>
  <si>
    <t>Produtividade das pastagens em relação a capacidade de suporte. </t>
  </si>
  <si>
    <t>Produtividade das pastagens em relação a cobertura de solo. </t>
  </si>
  <si>
    <t>Autossuficiência na produção de alimentos volumosos de corte* para o rebanho.</t>
  </si>
  <si>
    <t>Produtividade das pastagens em relação a presença do capim-pt.</t>
  </si>
  <si>
    <t>Controle leiteiro individualizado.</t>
  </si>
  <si>
    <t>Divisão de lotes por produção para ajustar a alimentação.</t>
  </si>
  <si>
    <t>Variação de ECC das vacas e primíparas no terço inicial de lactação.</t>
  </si>
  <si>
    <t>Identificação individual dos animais.</t>
  </si>
  <si>
    <t>Inventário animal atualizado.</t>
  </si>
  <si>
    <t>Idade à puberdade das novilhas.</t>
  </si>
  <si>
    <t>Adoção dos sistemas integrados de produção (ILPF).</t>
  </si>
  <si>
    <t>Adota protocolo sanitário para aquisição de novos animais.</t>
  </si>
  <si>
    <t>Adota protocolo sanitário de rotina para o rebanho.</t>
  </si>
  <si>
    <t>Controle estratégico de endo e ectoparasitas.</t>
  </si>
  <si>
    <t>Manejo pré-ordenha (limpeza, pré dipping e secagem dos tetos).</t>
  </si>
  <si>
    <t>Linha de ordenha.</t>
  </si>
  <si>
    <t>Uso de ocitocina.</t>
  </si>
  <si>
    <t>Manejo pós-ordenha (pós dipping).</t>
  </si>
  <si>
    <t>Limpeza e higienização dos equipamentos de ordenha.</t>
  </si>
  <si>
    <t>Limpeza e higienização do tanque de resfriamento de leite.</t>
  </si>
  <si>
    <t>Diagnóstico e tratamento de mastite clínica.</t>
  </si>
  <si>
    <t>Diagnóstico de mastite subclínica.</t>
  </si>
  <si>
    <t>Terapia de secagem.</t>
  </si>
  <si>
    <t>Uso de terapêuticos.</t>
  </si>
  <si>
    <t>Cuidados iniciais com as bezerras.</t>
  </si>
  <si>
    <t>Doenças na fase de aleitamento das bezerras.</t>
  </si>
  <si>
    <t>Mortalidade bezerras.</t>
  </si>
  <si>
    <t>Manejos de cascos.</t>
  </si>
  <si>
    <t>Facilidade de acesso à água e estrutura adequada dos bebedouros.</t>
  </si>
  <si>
    <t> Acesso à água imediatamente após o término da ordenha.</t>
  </si>
  <si>
    <t>Qualidade da água e limpeza dos bebedouros.</t>
  </si>
  <si>
    <t>Sombreamento nas áreas de alimentação e descanso. </t>
  </si>
  <si>
    <t>Presença de ventilação e aspersão na sala de espera. </t>
  </si>
  <si>
    <t>Distância percorrida e acesso à sala de ordenha.</t>
  </si>
  <si>
    <t>Corredores de acesso à piquetes, bebedouros, cochos.</t>
  </si>
  <si>
    <t>Alojamentos e instalações adequadas .</t>
  </si>
  <si>
    <t>Lesões nos tetos por ordenha inadequada.</t>
  </si>
  <si>
    <t>Lesões irreversíveis no úbere.</t>
  </si>
  <si>
    <t>Lesões que configuram manejos dolorosos.</t>
  </si>
  <si>
    <t>Manejo adequado para a realização de procedimentos dolorosos.</t>
  </si>
  <si>
    <t xml:space="preserve">Expressão de conduta social entre os animais durante a ordenha. </t>
  </si>
  <si>
    <t>Expressão de conduta social entre os animais no acesso à sala de ordenha.</t>
  </si>
  <si>
    <t>Acesso à água “à vontade”.</t>
  </si>
  <si>
    <t>Destinação da produção de leite.</t>
  </si>
  <si>
    <t>Acesso à assistência técnica veterinária.</t>
  </si>
  <si>
    <t xml:space="preserve"> Boa Alimentação.</t>
  </si>
  <si>
    <t xml:space="preserve">Expressão de conduta social entre os animais ao contato humano. </t>
  </si>
  <si>
    <t xml:space="preserve">Currículo mínimo de sustentabilidade para a 
pecuária leiteira capixaba </t>
  </si>
  <si>
    <t>Fluxo de caixa  (R$/ha mês).</t>
  </si>
  <si>
    <t xml:space="preserve">Custo operacional efetivo  (COE - R$/L). </t>
  </si>
  <si>
    <t>Margem bruta (R$/L).</t>
  </si>
  <si>
    <t>Lucro  (R$/L).</t>
  </si>
  <si>
    <t>Taxa de retorno do investimento (% ao ano).</t>
  </si>
  <si>
    <t>Leite por homem por dia  (L/homem dia).</t>
  </si>
  <si>
    <t>Composição da renda.</t>
  </si>
  <si>
    <t>Acesso a crédito.</t>
  </si>
  <si>
    <t>Acesso a assistência técnica para gestão financeira.</t>
  </si>
  <si>
    <t>Realiza treinamentos técnicos e operacionais.</t>
  </si>
  <si>
    <t>Regularização da área de reserva legal, APP e CAR.</t>
  </si>
  <si>
    <t>Adoção de práticas conservacionistas.</t>
  </si>
  <si>
    <t>Adoção de práticas de proteção de nascente.</t>
  </si>
  <si>
    <t>Licenciamento exigido por lei para uso da água para irrigação e/ou construção de barragens.</t>
  </si>
  <si>
    <t>Uso do fogo para limpeza de área agricultável, sem autorização de órgão competente.</t>
  </si>
  <si>
    <t xml:space="preserve">Trabalho em condições de risco. </t>
  </si>
  <si>
    <t>Processo de sucessão familiar.</t>
  </si>
  <si>
    <t>Salários dos empregados são compatíveis com o mercado. </t>
  </si>
  <si>
    <t xml:space="preserve"> Trabalho infantil.</t>
  </si>
  <si>
    <t>Trabalho análogo a de escravo.</t>
  </si>
  <si>
    <t>Acesso ao serviço de saúde. </t>
  </si>
  <si>
    <t>Custo total/L de leite (% do L).</t>
  </si>
  <si>
    <t>Ponto de equilíbrio em litros/vaca/dia.</t>
  </si>
  <si>
    <t>Contagem bacteriana total – CBT (UFC/ml).</t>
  </si>
  <si>
    <t>Contagem de células somáticas (CCS/ml).</t>
  </si>
  <si>
    <t xml:space="preserve">Licenciamento exigido por lei para uso da água para irrigação e/ou construção de barragens. (Licenciamento/outorga ou dispensa). </t>
  </si>
  <si>
    <r>
      <t xml:space="preserve">Adoção de práticas de proteção de nascente. 
</t>
    </r>
    <r>
      <rPr>
        <b/>
        <sz val="11"/>
        <color rgb="FFC00000"/>
        <rFont val="Arial"/>
        <family val="2"/>
        <scheme val="minor"/>
      </rPr>
      <t xml:space="preserve">(Quando não houver nascente na propriedade, esse indicador não se aplica: esta condicionante deverá ser marcada na aba inicial de cadastro do produtor). </t>
    </r>
  </si>
  <si>
    <t xml:space="preserve"> Trabalho infantil* (Conforme art. 7º, inciso XXXIII, da Constituição Federal, considera-se trabalho infantil menores de 16 anos em quaisquer atividades, salvo na condição de aprendiz, a partir dos 14 anos. Trabalho noturno, perigoso e insalubre são proibidos para menores de 18 anos). </t>
  </si>
  <si>
    <t>Trabalho análogo a de escravo.* 
(*Conforme Portaria nº 1.293/2017 do Ministério do Trabalho e Emprego – MTE - e art. 149 do Código Penal, é aquele caracterizado por todo ou qualquer um dos itens: trabalho forçado; jornada exaustiva; condição degradante de trabalho; restrição da locomoção do trabalhador em razão de dívida; cerceamento do uso de qualquer meio de transporte; vigilância ostensiva no local de trabalho; apoderamento de documentos ou objetos pessoais do trabalhador.).</t>
  </si>
  <si>
    <t>Trabalho em condições de risco. (Conforme Normas Regulamentadoras 09 e 31, do Ministério do Trabalho e Emprego, configura trabalho em condição de risco: Riscos de acidentes; Riscos ergonômicos; Riscos físicos; Riscos químicos; Riscos biológicos). </t>
  </si>
  <si>
    <t>Custo total/L de leite
(% do L)  
(Soma de todos os custos envolvidos na produção de leite, expressa em porcentagem do valor de venda de 1 litro de leite. Mostra o quanto do valor recebido por litro é consumido pelos custos totais da atividade. Inclui custos operacionais efetivos  
e custos indiretos e não desembolsáveis, ex: depreciação de máquinas, equipamentos e instalações, juros sobre capital investido, custo de oportunidade da terra).</t>
  </si>
  <si>
    <t xml:space="preserve">Ponto de equilíbrio em litros/vaca/dia 
(Pastejo e Confinamento)
(Volume mínimo de leite que cada vaca precisa produzir por dia para cobrir apenas os custos operacionais efetivos -COE, ou seja, os gastos que saem do bolso do produtor no curto prazo, como ração, mão de obra, medicamentos, energia etc). </t>
  </si>
  <si>
    <t>Contagem bacteriana total – CBT (UFC/ml) </t>
  </si>
  <si>
    <t>Contagem de células somáticas (CCS/ml) </t>
  </si>
  <si>
    <t>Uso do fogo para limpeza de área agricultável, sem autorização.</t>
  </si>
  <si>
    <t>Licenciamento exigido por lei para uso da água para irrigação/construção de barragens.</t>
  </si>
  <si>
    <t>Indice de adequação à sustentabilidade:</t>
  </si>
  <si>
    <t>Avaliação final:</t>
  </si>
  <si>
    <t>Pontuação obtida</t>
  </si>
  <si>
    <t>Índice</t>
  </si>
  <si>
    <t>Índice:</t>
  </si>
  <si>
    <r>
      <t>Adaptado de Santos, M. V. dos, &amp; Fonseca,</t>
    </r>
    <r>
      <rPr>
        <sz val="11"/>
        <color rgb="FFFF0000"/>
        <rFont val="Arial"/>
        <family val="2"/>
        <scheme val="minor"/>
      </rPr>
      <t xml:space="preserve"> </t>
    </r>
    <r>
      <rPr>
        <sz val="11"/>
        <rFont val="Arial"/>
        <family val="2"/>
        <scheme val="minor"/>
      </rPr>
      <t>F. L. (2019) </t>
    </r>
  </si>
  <si>
    <r>
      <t> 2° Imediatamente após o término de cada ordenha, enxágue com água potável</t>
    </r>
    <r>
      <rPr>
        <sz val="11"/>
        <color rgb="FFFF0000"/>
        <rFont val="Arial"/>
        <family val="2"/>
        <scheme val="minor"/>
      </rPr>
      <t xml:space="preserve"> </t>
    </r>
    <r>
      <rPr>
        <sz val="11"/>
        <rFont val="Arial"/>
        <family val="2"/>
        <scheme val="minor"/>
      </rPr>
      <t>morna</t>
    </r>
    <r>
      <rPr>
        <sz val="11"/>
        <color rgb="FF000000"/>
        <rFont val="Arial"/>
        <family val="2"/>
        <scheme val="minor"/>
      </rPr>
      <t xml:space="preserve"> (40°C); </t>
    </r>
  </si>
  <si>
    <r>
      <t xml:space="preserve">2° </t>
    </r>
    <r>
      <rPr>
        <sz val="11"/>
        <rFont val="Arial"/>
        <family val="2"/>
        <scheme val="minor"/>
      </rPr>
      <t>Limpeza com solução de detergente alcalino clorado; </t>
    </r>
  </si>
  <si>
    <r>
      <t>Realiza a c</t>
    </r>
    <r>
      <rPr>
        <sz val="11"/>
        <color rgb="FF000000"/>
        <rFont val="Arial"/>
        <family val="2"/>
        <scheme val="minor"/>
      </rPr>
      <t>ura do umbigo com solução de iodo 7 a 10% ou clorexidina 0,5%, em até 30 min após o nascimento. Com a repetição diária do procedimento de cura, até que o umbigo seque e se desprenda do abdômen.</t>
    </r>
  </si>
  <si>
    <r>
      <t xml:space="preserve">3° </t>
    </r>
    <r>
      <rPr>
        <sz val="11"/>
        <color rgb="FF000000"/>
        <rFont val="Arial"/>
        <family val="2"/>
        <scheme val="minor"/>
      </rPr>
      <t>Cura do umbigo com solução de iodo 7 a 10% ou clorexidina 0,5%, em até 30 min após o nascimento. Com a repetição diária do procedimento de cura, até que o umbigo seque e se desprenda do abdômen;</t>
    </r>
    <r>
      <rPr>
        <sz val="11"/>
        <rFont val="Arial"/>
        <family val="2"/>
        <scheme val="minor"/>
      </rPr>
      <t>  </t>
    </r>
  </si>
  <si>
    <r>
      <rPr>
        <sz val="11"/>
        <rFont val="Arial"/>
        <family val="2"/>
        <scheme val="minor"/>
      </rPr>
      <t>Adaptado de Godden et al. (2020)</t>
    </r>
    <r>
      <rPr>
        <b/>
        <sz val="11"/>
        <color rgb="FFFF0000"/>
        <rFont val="Arial"/>
        <family val="2"/>
        <scheme val="minor"/>
      </rPr>
      <t xml:space="preserve"> </t>
    </r>
  </si>
  <si>
    <r>
      <t>Auad et al. (2010)</t>
    </r>
    <r>
      <rPr>
        <sz val="11"/>
        <color rgb="FFFF0000"/>
        <rFont val="Arial"/>
        <family val="2"/>
        <scheme val="minor"/>
      </rPr>
      <t>  </t>
    </r>
  </si>
  <si>
    <t>1.3. Eixo ambiental - COM Nascente</t>
  </si>
  <si>
    <t>1.3. Eixo ambiental - SEM Nascente</t>
  </si>
  <si>
    <r>
      <t>Adaptado de Ferreira et al. (2012).</t>
    </r>
    <r>
      <rPr>
        <sz val="11"/>
        <color rgb="FFFF0000"/>
        <rFont val="Arial"/>
        <family val="2"/>
        <scheme val="minor"/>
      </rPr>
      <t>  </t>
    </r>
  </si>
  <si>
    <r>
      <t>Adaptado de Martinuzzo et al. (2021).</t>
    </r>
    <r>
      <rPr>
        <sz val="11"/>
        <color rgb="FF000000"/>
        <rFont val="Arial"/>
        <family val="2"/>
        <scheme val="minor"/>
      </rPr>
      <t>  </t>
    </r>
  </si>
  <si>
    <t>1 – Grau crítico </t>
  </si>
  <si>
    <t>3 – Grau desejado </t>
  </si>
  <si>
    <r>
      <t>O relatório final apresenta o "</t>
    </r>
    <r>
      <rPr>
        <sz val="12"/>
        <color rgb="FF000000"/>
        <rFont val="Arial"/>
        <family val="2"/>
        <scheme val="minor"/>
      </rPr>
      <t>Indice de adequação à sustentabilidade" e uma tabela com as notas e os índices obtidos em cada Eixo e Subeixo avaliado. Adicionalmente, os gráficos em radar ilustram os índices de desempenho obtidos nos três eixos da sustentabilidade (ambiental, social e econômica) e mais detalhadamente o Eixo econõmico e seus respectivos subeixos. O formato radial do gráfico permite a visualização integrada e comparativa facilitando a identificação de pontos fortes e áreas que demandam melhorias. A escala adotada varia de 0 a 100, onde valores mais próximos de 100 indicam maior aderência aos parâmetros definidos como sustentáveis."</t>
    </r>
  </si>
  <si>
    <t>Relatório</t>
  </si>
  <si>
    <t>Indice obtido no eixo:</t>
  </si>
  <si>
    <r>
      <t xml:space="preserve">Legenda: </t>
    </r>
    <r>
      <rPr>
        <sz val="10"/>
        <color rgb="FF000000"/>
        <rFont val="Arial"/>
        <family val="2"/>
        <scheme val="minor"/>
      </rPr>
      <t>Nível de Adequação da Sustentabilidade</t>
    </r>
  </si>
  <si>
    <t>Adaptado de: Santos, M. V. dos, &amp; Fonseca, L. F. L. da. (2019); Instrução Normativa nº 76 (BRASIL, 2018) e Instrução Normativa nº 77 (BRASIL, 2018) </t>
  </si>
  <si>
    <t>Manejo durante pré-parto
*(periodo de 3 semanas que antecedem o parto)</t>
  </si>
  <si>
    <t>Não realiza nenhum
manejo específico para o
pré-parto.</t>
  </si>
  <si>
    <t>e/ou</t>
  </si>
  <si>
    <t>Não faz controle da
previsão dos partos.</t>
  </si>
  <si>
    <t>Não utiliza dieta específica para
vacas secas e em pré-parto;</t>
  </si>
  <si>
    <t>Não realiza o controle do escore de
condição corporal (ECC);</t>
  </si>
  <si>
    <t>Maneja animais em pré-parto
separados do lote de lactação, sem
adoção de outras alterações no
manejo;</t>
  </si>
  <si>
    <t>Realiza a adaptação das novilhas
apenas à ordenha;</t>
  </si>
  <si>
    <t>Realiza o controle das datas
prováveis de parto, sem cruzar
dados com desempenho reprodutivo
e produtivo.</t>
  </si>
  <si>
    <t>Utiliza dieta aniônica no pré-parto
(inclusão de sais aniônicos e redução
dos teores de Ca, P, K e Mg);</t>
  </si>
  <si>
    <t>Monitoramento do ECC, com meta
de 3,0 – 3,5;</t>
  </si>
  <si>
    <t>Lote de pré-parto manejado
separado em ambiente limpo, seco,
confortável, próximo ao curral,
em local de fácil observação, com
ventilação e sombra;</t>
  </si>
  <si>
    <t>Realiza a adaptação de novilhas ao
lote de vacas secas de pré-parto e à
ordenha;</t>
  </si>
  <si>
    <t>Realiza o controle das datas
prováveis de parto e faz cruzamento
dos dados com desempenho
reprodutivo e produtivo.</t>
  </si>
  <si>
    <t>Adaptado de:
Drackley, J. K.
(1999).</t>
  </si>
  <si>
    <t xml:space="preserve">Controle leiteiro individualizado 
(*Pesagem individual do leite produzido por cada animal). </t>
  </si>
  <si>
    <t>Produtividade média acima de 25.000 L/ha/ano. </t>
  </si>
  <si>
    <t>34a</t>
  </si>
  <si>
    <t>34b</t>
  </si>
  <si>
    <t>47a</t>
  </si>
  <si>
    <t>47b</t>
  </si>
  <si>
    <t>47c</t>
  </si>
  <si>
    <t>47d</t>
  </si>
  <si>
    <t>50a</t>
  </si>
  <si>
    <t>50b</t>
  </si>
  <si>
    <t>54a</t>
  </si>
  <si>
    <t>54b</t>
  </si>
  <si>
    <t>54c</t>
  </si>
  <si>
    <t>Enriquecimento
ambiental
(ausência de sofrimento
e presença de
experiências positivas).</t>
  </si>
  <si>
    <t>Ausência total de
estímulos ambientais;</t>
  </si>
  <si>
    <t>Animais mantidos em ambientes monótonos (baias ou espaços reduzidos sem possibilidade de interações);</t>
  </si>
  <si>
    <t>Animal não conseguem expressar seus comportamentos naturais.</t>
  </si>
  <si>
    <t>Presença de, pelo menos, um recurso de enriquecimento ambiental, mas pode estar precário (sem manutenção) ou limitado;</t>
  </si>
  <si>
    <t>Exemplos: presença de um tronco liso para as vacas se coçarem ou coçadores mal posicionados ou inativos; áreas de sombra muito limitadas;</t>
  </si>
  <si>
    <t>Áreas de descanso confortáveis;</t>
  </si>
  <si>
    <t>Liberdade de movimentos aos animais;</t>
  </si>
  <si>
    <t>Estímulos sensoriais e
oportunidades de interações sociais.</t>
  </si>
  <si>
    <t>Exemplos: presença de coçadores
bem posicionados e funcionais;
áreas com texturas diferentes para
o casco e o corpo (áreas de alvenaria
+ áreas com areia); estruturas que
permitam que os animais vejam o
entorno, ou seja, contato visual com
o pasto ou com outros animais.</t>
  </si>
  <si>
    <t>Manejo durante o Pré-parto</t>
  </si>
  <si>
    <t xml:space="preserve">Enriquecimentoambiental </t>
  </si>
  <si>
    <t>Municipio:</t>
  </si>
  <si>
    <t xml:space="preserve">Abaixo de R$ 1.000,00 por ha/mês. </t>
  </si>
  <si>
    <t xml:space="preserve">Entre R$ 1.000,00 e R$ 1.250,00 por ha/mês. </t>
  </si>
  <si>
    <t>Acima de R$ 1.250,00 por ha/mês.</t>
  </si>
  <si>
    <t>Mais de 70% do valor
recebido por litro de
leite é consumido pelo
custo operacional efetivo
(COE).</t>
  </si>
  <si>
    <t>Entre 60% e 70% do valor recebido
por litro de leite é consumido pelo
custo operacional efetivo (COE).</t>
  </si>
  <si>
    <t>Menos de 60% do valor recebido
por litro de leite é consumido pelo
custo operacional efetivo (COE).</t>
  </si>
  <si>
    <t>Não possui inscrição no
Cadastro Ambiental Rural
(CAR).</t>
  </si>
  <si>
    <t>Queima ou enterra na
própria propriedade.</t>
  </si>
  <si>
    <t>Adota técnicas de mensuração da demanda hídrica em todos os cultivos irrigados. </t>
  </si>
  <si>
    <t xml:space="preserve">Margem bruta acima de R$ 0,70/ L de leite. </t>
  </si>
  <si>
    <t>Ausente 
ou
Espaçamento linear mínimo inferior a 0,7m por animal. </t>
  </si>
  <si>
    <t>Adaptado de Consorcio Lechero (2019) </t>
  </si>
  <si>
    <t> Adaptado de Consorcio Lechero (2019) </t>
  </si>
  <si>
    <t>Adaptado de: Consorcio Lechero (2019) </t>
  </si>
  <si>
    <t>Adaptado de: Auad et al. (2010) e Consorcio Lechero (2019.</t>
  </si>
  <si>
    <t xml:space="preserve">Adaptado de Consorcio Lechero (2019) </t>
  </si>
  <si>
    <t>Adaptado de: Welfare Quality® (2023);  e Consorcio Lechero (2019).</t>
  </si>
  <si>
    <t> Adaptado de: Beede et al. (2017); Consórcio Lechero (2019) e  CONCEA (2023). </t>
  </si>
  <si>
    <t>Adaptado de: Welfare Quality® (2023) e Consorcio Lechero (2019).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</si>
</sst>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[$-416]dd/mm/yyyy"/>
    <numFmt numFmtId="166" formatCode="0.0000"/>
    <numFmt numFmtId="167" formatCode="0.00000"/>
    <numFmt numFmtId="168" formatCode="0.000000000"/>
    <numFmt numFmtId="169" formatCode="0.000000"/>
    <numFmt numFmtId="170" formatCode="0.00000000000"/>
  </numFmts>
  <fonts count="3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i/>
      <sz val="11"/>
      <name val="Arial"/>
      <family val="2"/>
      <scheme val="minor"/>
    </font>
    <font>
      <vertAlign val="superscript"/>
      <sz val="11"/>
      <name val="Arial"/>
      <family val="2"/>
      <scheme val="minor"/>
    </font>
    <font>
      <b/>
      <sz val="11"/>
      <color rgb="FFFF0000"/>
      <name val="Arial"/>
      <family val="2"/>
      <scheme val="minor"/>
    </font>
    <font>
      <vertAlign val="superscript"/>
      <sz val="11"/>
      <color rgb="FF000000"/>
      <name val="Arial"/>
      <family val="2"/>
      <scheme val="minor"/>
    </font>
    <font>
      <b/>
      <i/>
      <sz val="11"/>
      <name val="Arial"/>
      <family val="2"/>
      <scheme val="minor"/>
    </font>
    <font>
      <sz val="10"/>
      <color rgb="FF000000"/>
      <name val="Arial"/>
      <family val="2"/>
    </font>
    <font>
      <b/>
      <sz val="11"/>
      <color rgb="FFC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2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i/>
      <sz val="12"/>
      <name val="Arial"/>
      <family val="2"/>
      <scheme val="minor"/>
    </font>
    <font>
      <sz val="12"/>
      <name val="Arial"/>
      <family val="2"/>
      <scheme val="minor"/>
    </font>
    <font>
      <sz val="9"/>
      <color rgb="FFFFFFFF"/>
      <name val="Arial"/>
      <family val="2"/>
      <scheme val="minor"/>
    </font>
    <font>
      <sz val="11"/>
      <color rgb="FF1F1F1F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FFF200"/>
      </patternFill>
    </fill>
    <fill>
      <patternFill patternType="solid">
        <fgColor theme="9" tint="0.79998168889431442"/>
        <bgColor rgb="FF00A65D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29B95C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63A4F7"/>
        <bgColor rgb="FF007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70C0"/>
      </patternFill>
    </fill>
    <fill>
      <patternFill patternType="solid">
        <fgColor theme="8" tint="0.39997558519241921"/>
        <bgColor rgb="FF00A65D"/>
      </patternFill>
    </fill>
    <fill>
      <patternFill patternType="solid">
        <fgColor theme="8" tint="0.39997558519241921"/>
        <bgColor rgb="FFFFF200"/>
      </patternFill>
    </fill>
    <fill>
      <patternFill patternType="solid">
        <fgColor indexed="65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2" fontId="8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wrapText="1"/>
    </xf>
    <xf numFmtId="0" fontId="5" fillId="11" borderId="0" xfId="0" applyFont="1" applyFill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wrapText="1"/>
    </xf>
    <xf numFmtId="0" fontId="5" fillId="10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7" fillId="14" borderId="0" xfId="0" applyFont="1" applyFill="1" applyAlignment="1">
      <alignment horizontal="right"/>
    </xf>
    <xf numFmtId="0" fontId="17" fillId="14" borderId="0" xfId="0" applyFont="1" applyFill="1" applyAlignment="1">
      <alignment horizontal="center"/>
    </xf>
    <xf numFmtId="10" fontId="17" fillId="14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68" fontId="17" fillId="14" borderId="0" xfId="0" applyNumberFormat="1" applyFont="1" applyFill="1" applyAlignment="1">
      <alignment horizontal="center" vertical="center"/>
    </xf>
    <xf numFmtId="10" fontId="17" fillId="14" borderId="0" xfId="0" applyNumberFormat="1" applyFont="1" applyFill="1" applyAlignment="1">
      <alignment horizontal="center" vertical="center"/>
    </xf>
    <xf numFmtId="0" fontId="17" fillId="14" borderId="0" xfId="0" applyFont="1" applyFill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8" fillId="16" borderId="0" xfId="0" applyFont="1" applyFill="1" applyAlignment="1">
      <alignment vertical="center" wrapText="1"/>
    </xf>
    <xf numFmtId="0" fontId="18" fillId="16" borderId="0" xfId="0" applyFont="1" applyFill="1" applyAlignment="1">
      <alignment vertical="center"/>
    </xf>
    <xf numFmtId="0" fontId="17" fillId="14" borderId="1" xfId="0" applyFont="1" applyFill="1" applyBorder="1" applyAlignment="1">
      <alignment horizontal="right" vertical="center"/>
    </xf>
    <xf numFmtId="168" fontId="17" fillId="14" borderId="1" xfId="0" applyNumberFormat="1" applyFont="1" applyFill="1" applyBorder="1" applyAlignment="1">
      <alignment horizontal="center" vertical="center"/>
    </xf>
    <xf numFmtId="10" fontId="17" fillId="1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2" fontId="17" fillId="0" borderId="25" xfId="1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7" fillId="16" borderId="0" xfId="1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0" fontId="1" fillId="0" borderId="27" xfId="0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2" fontId="14" fillId="16" borderId="0" xfId="1" applyNumberFormat="1" applyFont="1" applyFill="1" applyBorder="1" applyAlignment="1">
      <alignment horizontal="center" vertical="center" wrapText="1"/>
    </xf>
    <xf numFmtId="2" fontId="5" fillId="16" borderId="0" xfId="1" applyNumberFormat="1" applyFont="1" applyFill="1" applyBorder="1" applyAlignment="1">
      <alignment horizontal="center" vertical="center" wrapText="1"/>
    </xf>
    <xf numFmtId="2" fontId="1" fillId="16" borderId="0" xfId="1" applyNumberFormat="1" applyFont="1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0" xfId="0" applyFill="1"/>
    <xf numFmtId="0" fontId="0" fillId="16" borderId="0" xfId="0" applyFill="1" applyAlignment="1">
      <alignment horizontal="left"/>
    </xf>
    <xf numFmtId="0" fontId="0" fillId="16" borderId="0" xfId="0" applyFill="1" applyAlignment="1">
      <alignment horizontal="center"/>
    </xf>
    <xf numFmtId="0" fontId="1" fillId="16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166" fontId="14" fillId="16" borderId="0" xfId="0" applyNumberFormat="1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166" fontId="5" fillId="16" borderId="0" xfId="0" applyNumberFormat="1" applyFont="1" applyFill="1" applyAlignment="1">
      <alignment horizontal="center" vertical="center" wrapText="1"/>
    </xf>
    <xf numFmtId="166" fontId="1" fillId="16" borderId="0" xfId="0" applyNumberFormat="1" applyFont="1" applyFill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166" fontId="17" fillId="16" borderId="0" xfId="0" applyNumberFormat="1" applyFont="1" applyFill="1" applyAlignment="1">
      <alignment horizontal="center" vertical="center"/>
    </xf>
    <xf numFmtId="0" fontId="0" fillId="22" borderId="1" xfId="0" applyFill="1" applyBorder="1" applyAlignment="1">
      <alignment horizontal="center"/>
    </xf>
    <xf numFmtId="0" fontId="28" fillId="3" borderId="0" xfId="0" applyFont="1" applyFill="1" applyAlignment="1">
      <alignment horizontal="center" vertical="center"/>
    </xf>
    <xf numFmtId="167" fontId="29" fillId="3" borderId="0" xfId="0" applyNumberFormat="1" applyFont="1" applyFill="1" applyAlignment="1">
      <alignment horizontal="center" vertical="center" wrapText="1"/>
    </xf>
    <xf numFmtId="2" fontId="29" fillId="3" borderId="0" xfId="1" applyNumberFormat="1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167" fontId="29" fillId="5" borderId="0" xfId="0" applyNumberFormat="1" applyFont="1" applyFill="1" applyAlignment="1">
      <alignment horizontal="center" vertical="center" wrapText="1"/>
    </xf>
    <xf numFmtId="2" fontId="29" fillId="5" borderId="0" xfId="1" applyNumberFormat="1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167" fontId="29" fillId="8" borderId="0" xfId="0" applyNumberFormat="1" applyFont="1" applyFill="1" applyAlignment="1">
      <alignment horizontal="center" vertical="center" wrapText="1"/>
    </xf>
    <xf numFmtId="2" fontId="29" fillId="8" borderId="0" xfId="1" applyNumberFormat="1" applyFont="1" applyFill="1" applyAlignment="1">
      <alignment horizontal="center" vertical="center" wrapText="1"/>
    </xf>
    <xf numFmtId="0" fontId="28" fillId="12" borderId="15" xfId="0" applyFont="1" applyFill="1" applyBorder="1" applyAlignment="1">
      <alignment horizontal="center" vertical="center" wrapText="1"/>
    </xf>
    <xf numFmtId="167" fontId="29" fillId="12" borderId="15" xfId="0" applyNumberFormat="1" applyFont="1" applyFill="1" applyBorder="1" applyAlignment="1">
      <alignment horizontal="center" vertical="center" wrapText="1"/>
    </xf>
    <xf numFmtId="2" fontId="29" fillId="12" borderId="15" xfId="1" applyNumberFormat="1" applyFont="1" applyFill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66" fontId="2" fillId="16" borderId="0" xfId="0" applyNumberFormat="1" applyFont="1" applyFill="1" applyAlignment="1">
      <alignment horizontal="center" vertical="center" wrapText="1"/>
    </xf>
    <xf numFmtId="2" fontId="2" fillId="16" borderId="0" xfId="1" applyNumberFormat="1" applyFont="1" applyFill="1" applyBorder="1" applyAlignment="1">
      <alignment horizontal="center" vertical="center" wrapText="1"/>
    </xf>
    <xf numFmtId="0" fontId="28" fillId="10" borderId="14" xfId="0" applyFont="1" applyFill="1" applyBorder="1" applyAlignment="1">
      <alignment horizontal="center" vertical="center" wrapText="1"/>
    </xf>
    <xf numFmtId="2" fontId="31" fillId="10" borderId="14" xfId="1" applyNumberFormat="1" applyFont="1" applyFill="1" applyBorder="1" applyAlignment="1">
      <alignment horizontal="center" vertical="center" wrapText="1"/>
    </xf>
    <xf numFmtId="2" fontId="18" fillId="0" borderId="25" xfId="1" applyNumberFormat="1" applyFont="1" applyBorder="1" applyAlignment="1">
      <alignment horizontal="center" vertical="center"/>
    </xf>
    <xf numFmtId="0" fontId="9" fillId="16" borderId="0" xfId="0" applyFont="1" applyFill="1" applyAlignment="1">
      <alignment horizontal="right" vertical="center"/>
    </xf>
    <xf numFmtId="0" fontId="9" fillId="24" borderId="0" xfId="0" applyFont="1" applyFill="1" applyAlignment="1">
      <alignment horizontal="center" vertical="center"/>
    </xf>
    <xf numFmtId="0" fontId="9" fillId="25" borderId="0" xfId="0" applyFont="1" applyFill="1" applyAlignment="1">
      <alignment horizontal="center" vertical="center"/>
    </xf>
    <xf numFmtId="0" fontId="9" fillId="26" borderId="0" xfId="0" applyFont="1" applyFill="1" applyAlignment="1">
      <alignment horizontal="center" vertical="center"/>
    </xf>
    <xf numFmtId="0" fontId="9" fillId="27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0" fontId="7" fillId="7" borderId="8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6" fillId="16" borderId="0" xfId="0" applyFont="1" applyFill="1"/>
    <xf numFmtId="49" fontId="1" fillId="17" borderId="1" xfId="0" applyNumberFormat="1" applyFont="1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left" vertical="center"/>
    </xf>
    <xf numFmtId="0" fontId="7" fillId="6" borderId="5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6" borderId="10" xfId="0" applyFill="1" applyBorder="1" applyAlignment="1">
      <alignment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11" borderId="8" xfId="0" applyFill="1" applyBorder="1" applyAlignment="1">
      <alignment wrapText="1"/>
    </xf>
    <xf numFmtId="0" fontId="0" fillId="11" borderId="1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0" borderId="4" xfId="0" applyBorder="1"/>
    <xf numFmtId="0" fontId="0" fillId="12" borderId="9" xfId="0" applyFill="1" applyBorder="1" applyAlignment="1">
      <alignment horizontal="center" vertical="center" wrapText="1"/>
    </xf>
    <xf numFmtId="0" fontId="0" fillId="10" borderId="8" xfId="0" applyFill="1" applyBorder="1" applyAlignment="1">
      <alignment wrapText="1"/>
    </xf>
    <xf numFmtId="49" fontId="1" fillId="29" borderId="1" xfId="0" applyNumberFormat="1" applyFont="1" applyFill="1" applyBorder="1" applyAlignment="1" applyProtection="1">
      <alignment horizontal="left" vertical="center"/>
      <protection locked="0"/>
    </xf>
    <xf numFmtId="0" fontId="29" fillId="2" borderId="14" xfId="0" applyFont="1" applyFill="1" applyBorder="1" applyAlignment="1">
      <alignment horizontal="center" vertical="center"/>
    </xf>
    <xf numFmtId="2" fontId="30" fillId="2" borderId="14" xfId="2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right" vertical="center"/>
    </xf>
    <xf numFmtId="168" fontId="1" fillId="14" borderId="0" xfId="0" applyNumberFormat="1" applyFont="1" applyFill="1" applyAlignment="1">
      <alignment horizontal="center" vertical="center"/>
    </xf>
    <xf numFmtId="10" fontId="1" fillId="14" borderId="0" xfId="0" applyNumberFormat="1" applyFont="1" applyFill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17" borderId="16" xfId="0" applyNumberForma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vertical="center"/>
    </xf>
    <xf numFmtId="165" fontId="0" fillId="17" borderId="16" xfId="0" applyNumberFormat="1" applyFill="1" applyBorder="1" applyAlignment="1" applyProtection="1">
      <alignment horizontal="left" vertical="center"/>
      <protection locked="0"/>
    </xf>
    <xf numFmtId="49" fontId="0" fillId="17" borderId="16" xfId="0" applyNumberFormat="1" applyFill="1" applyBorder="1" applyAlignment="1" applyProtection="1">
      <alignment horizontal="left" vertical="center"/>
      <protection locked="0"/>
    </xf>
    <xf numFmtId="0" fontId="9" fillId="28" borderId="16" xfId="0" applyFont="1" applyFill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>
      <alignment vertical="center"/>
    </xf>
    <xf numFmtId="0" fontId="0" fillId="16" borderId="16" xfId="0" applyFill="1" applyBorder="1" applyAlignment="1">
      <alignment vertical="center"/>
    </xf>
    <xf numFmtId="49" fontId="0" fillId="16" borderId="16" xfId="0" applyNumberFormat="1" applyFill="1" applyBorder="1" applyAlignment="1">
      <alignment vertical="center"/>
    </xf>
    <xf numFmtId="0" fontId="9" fillId="16" borderId="0" xfId="0" applyFont="1" applyFill="1" applyAlignment="1">
      <alignment vertical="center"/>
    </xf>
    <xf numFmtId="49" fontId="0" fillId="17" borderId="16" xfId="0" applyNumberFormat="1" applyFill="1" applyBorder="1" applyAlignment="1" applyProtection="1">
      <alignment horizontal="left" vertical="center" shrinkToFit="1"/>
      <protection locked="0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28" fillId="31" borderId="0" xfId="0" applyFont="1" applyFill="1" applyAlignment="1">
      <alignment horizontal="center" vertical="center" wrapText="1"/>
    </xf>
    <xf numFmtId="2" fontId="28" fillId="31" borderId="0" xfId="1" applyNumberFormat="1" applyFont="1" applyFill="1" applyAlignment="1">
      <alignment horizontal="center" vertical="center"/>
    </xf>
    <xf numFmtId="0" fontId="17" fillId="31" borderId="1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0" fontId="5" fillId="32" borderId="11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 wrapText="1"/>
    </xf>
    <xf numFmtId="0" fontId="5" fillId="32" borderId="13" xfId="0" applyFont="1" applyFill="1" applyBorder="1" applyAlignment="1">
      <alignment horizontal="center" vertical="center" wrapText="1"/>
    </xf>
    <xf numFmtId="0" fontId="7" fillId="32" borderId="9" xfId="0" applyFont="1" applyFill="1" applyBorder="1" applyAlignment="1">
      <alignment wrapText="1"/>
    </xf>
    <xf numFmtId="0" fontId="5" fillId="32" borderId="0" xfId="0" applyFont="1" applyFill="1" applyAlignment="1">
      <alignment horizontal="center" vertical="center" wrapText="1"/>
    </xf>
    <xf numFmtId="0" fontId="6" fillId="33" borderId="8" xfId="0" applyFont="1" applyFill="1" applyBorder="1" applyAlignment="1">
      <alignment horizontal="center" vertical="center" wrapText="1"/>
    </xf>
    <xf numFmtId="0" fontId="6" fillId="33" borderId="10" xfId="0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 wrapText="1"/>
    </xf>
    <xf numFmtId="0" fontId="9" fillId="33" borderId="10" xfId="0" applyFont="1" applyFill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 wrapText="1"/>
    </xf>
    <xf numFmtId="0" fontId="9" fillId="33" borderId="6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9" fillId="33" borderId="3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8" xfId="0" applyFont="1" applyFill="1" applyBorder="1" applyAlignment="1">
      <alignment horizontal="center" vertical="center" wrapText="1"/>
    </xf>
    <xf numFmtId="0" fontId="6" fillId="32" borderId="10" xfId="0" applyFont="1" applyFill="1" applyBorder="1" applyAlignment="1">
      <alignment horizontal="center" vertical="center" wrapText="1"/>
    </xf>
    <xf numFmtId="0" fontId="6" fillId="32" borderId="15" xfId="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horizontal="center" vertical="center" wrapText="1"/>
    </xf>
    <xf numFmtId="0" fontId="9" fillId="32" borderId="8" xfId="0" applyFont="1" applyFill="1" applyBorder="1" applyAlignment="1">
      <alignment horizontal="center" vertical="center" wrapText="1"/>
    </xf>
    <xf numFmtId="0" fontId="9" fillId="32" borderId="10" xfId="0" applyFont="1" applyFill="1" applyBorder="1" applyAlignment="1">
      <alignment horizontal="center" vertical="center" wrapText="1"/>
    </xf>
    <xf numFmtId="0" fontId="9" fillId="32" borderId="9" xfId="0" applyFont="1" applyFill="1" applyBorder="1" applyAlignment="1">
      <alignment horizontal="center" vertical="center" wrapText="1"/>
    </xf>
    <xf numFmtId="0" fontId="1" fillId="32" borderId="8" xfId="0" applyFont="1" applyFill="1" applyBorder="1" applyAlignment="1">
      <alignment wrapText="1"/>
    </xf>
    <xf numFmtId="0" fontId="0" fillId="16" borderId="0" xfId="0" applyFill="1" applyAlignment="1">
      <alignment horizontal="left" vertical="center"/>
    </xf>
    <xf numFmtId="0" fontId="17" fillId="0" borderId="0" xfId="0" applyFont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2" fontId="17" fillId="3" borderId="31" xfId="0" applyNumberFormat="1" applyFont="1" applyFill="1" applyBorder="1" applyAlignment="1">
      <alignment horizontal="center" vertical="center"/>
    </xf>
    <xf numFmtId="2" fontId="17" fillId="8" borderId="31" xfId="0" applyNumberFormat="1" applyFont="1" applyFill="1" applyBorder="1" applyAlignment="1">
      <alignment horizontal="center" vertical="center" wrapText="1"/>
    </xf>
    <xf numFmtId="2" fontId="17" fillId="12" borderId="31" xfId="0" applyNumberFormat="1" applyFont="1" applyFill="1" applyBorder="1" applyAlignment="1">
      <alignment horizontal="center" vertical="center" wrapText="1"/>
    </xf>
    <xf numFmtId="2" fontId="17" fillId="10" borderId="31" xfId="0" applyNumberFormat="1" applyFont="1" applyFill="1" applyBorder="1" applyAlignment="1">
      <alignment horizontal="center" vertical="center" wrapText="1"/>
    </xf>
    <xf numFmtId="2" fontId="17" fillId="31" borderId="3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17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6" fillId="33" borderId="8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167" fontId="28" fillId="3" borderId="0" xfId="0" applyNumberFormat="1" applyFont="1" applyFill="1" applyAlignment="1">
      <alignment horizontal="center" vertical="center"/>
    </xf>
    <xf numFmtId="170" fontId="0" fillId="0" borderId="0" xfId="0" applyNumberFormat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7" fontId="28" fillId="8" borderId="0" xfId="0" applyNumberFormat="1" applyFont="1" applyFill="1" applyAlignment="1">
      <alignment horizontal="center" vertical="center" wrapText="1"/>
    </xf>
    <xf numFmtId="169" fontId="17" fillId="14" borderId="0" xfId="0" applyNumberFormat="1" applyFont="1" applyFill="1" applyAlignment="1">
      <alignment horizontal="center"/>
    </xf>
    <xf numFmtId="167" fontId="28" fillId="12" borderId="15" xfId="0" applyNumberFormat="1" applyFont="1" applyFill="1" applyBorder="1" applyAlignment="1">
      <alignment horizontal="center" vertical="center" wrapText="1"/>
    </xf>
    <xf numFmtId="167" fontId="28" fillId="10" borderId="14" xfId="0" applyNumberFormat="1" applyFont="1" applyFill="1" applyBorder="1" applyAlignment="1">
      <alignment horizontal="center" vertical="center" wrapText="1"/>
    </xf>
    <xf numFmtId="167" fontId="28" fillId="31" borderId="0" xfId="0" applyNumberFormat="1" applyFont="1" applyFill="1" applyAlignment="1">
      <alignment horizontal="center" vertical="center" wrapText="1"/>
    </xf>
    <xf numFmtId="167" fontId="28" fillId="2" borderId="14" xfId="0" applyNumberFormat="1" applyFont="1" applyFill="1" applyBorder="1" applyAlignment="1">
      <alignment horizontal="center" vertical="center"/>
    </xf>
    <xf numFmtId="167" fontId="28" fillId="5" borderId="0" xfId="0" applyNumberFormat="1" applyFont="1" applyFill="1" applyAlignment="1">
      <alignment horizontal="center" vertical="center"/>
    </xf>
    <xf numFmtId="167" fontId="30" fillId="2" borderId="14" xfId="0" applyNumberFormat="1" applyFont="1" applyFill="1" applyBorder="1" applyAlignment="1">
      <alignment horizontal="center" vertical="center" wrapText="1"/>
    </xf>
    <xf numFmtId="167" fontId="31" fillId="10" borderId="14" xfId="0" applyNumberFormat="1" applyFont="1" applyFill="1" applyBorder="1" applyAlignment="1">
      <alignment horizontal="center" vertical="center" wrapText="1"/>
    </xf>
    <xf numFmtId="167" fontId="28" fillId="31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28" fillId="9" borderId="0" xfId="0" applyFont="1" applyFill="1" applyAlignment="1">
      <alignment horizontal="center" vertical="center"/>
    </xf>
    <xf numFmtId="49" fontId="0" fillId="17" borderId="17" xfId="0" applyNumberForma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 applyProtection="1">
      <alignment horizontal="left"/>
      <protection locked="0"/>
    </xf>
    <xf numFmtId="49" fontId="0" fillId="17" borderId="11" xfId="0" applyNumberFormat="1" applyFill="1" applyBorder="1" applyAlignment="1" applyProtection="1">
      <alignment horizontal="left" vertical="center"/>
      <protection locked="0"/>
    </xf>
    <xf numFmtId="49" fontId="0" fillId="17" borderId="14" xfId="0" applyNumberFormat="1" applyFill="1" applyBorder="1" applyAlignment="1" applyProtection="1">
      <alignment horizontal="left" vertical="center"/>
      <protection locked="0"/>
    </xf>
    <xf numFmtId="49" fontId="0" fillId="17" borderId="12" xfId="0" applyNumberFormat="1" applyFill="1" applyBorder="1" applyAlignment="1" applyProtection="1">
      <alignment horizontal="left" vertical="center"/>
      <protection locked="0"/>
    </xf>
    <xf numFmtId="49" fontId="0" fillId="17" borderId="1" xfId="0" applyNumberFormat="1" applyFill="1" applyBorder="1" applyAlignment="1" applyProtection="1">
      <alignment horizontal="left" vertical="center"/>
      <protection locked="0"/>
    </xf>
    <xf numFmtId="0" fontId="26" fillId="15" borderId="1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6" fillId="0" borderId="19" xfId="0" applyFont="1" applyBorder="1"/>
    <xf numFmtId="4" fontId="0" fillId="17" borderId="17" xfId="0" applyNumberFormat="1" applyFill="1" applyBorder="1" applyAlignment="1" applyProtection="1">
      <alignment horizontal="left" vertical="center"/>
      <protection locked="0"/>
    </xf>
    <xf numFmtId="0" fontId="26" fillId="15" borderId="17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24" xfId="0" applyFont="1" applyBorder="1"/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8" xfId="0" applyFont="1" applyBorder="1"/>
    <xf numFmtId="0" fontId="26" fillId="15" borderId="20" xfId="0" applyFont="1" applyFill="1" applyBorder="1" applyAlignment="1">
      <alignment horizontal="center" vertical="center"/>
    </xf>
    <xf numFmtId="0" fontId="9" fillId="18" borderId="17" xfId="0" applyFont="1" applyFill="1" applyBorder="1" applyAlignment="1" applyProtection="1">
      <alignment horizontal="left" vertical="center"/>
      <protection locked="0"/>
    </xf>
    <xf numFmtId="49" fontId="0" fillId="17" borderId="20" xfId="0" applyNumberForma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/>
      <protection locked="0"/>
    </xf>
    <xf numFmtId="0" fontId="6" fillId="3" borderId="24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9" fillId="16" borderId="11" xfId="0" applyFont="1" applyFill="1" applyBorder="1" applyAlignment="1" applyProtection="1">
      <alignment horizontal="center" vertical="center" wrapText="1"/>
      <protection locked="0"/>
    </xf>
    <xf numFmtId="0" fontId="19" fillId="16" borderId="14" xfId="0" applyFont="1" applyFill="1" applyBorder="1" applyAlignment="1" applyProtection="1">
      <alignment horizontal="center" vertical="center" wrapText="1"/>
      <protection locked="0"/>
    </xf>
    <xf numFmtId="0" fontId="19" fillId="16" borderId="1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 applyProtection="1">
      <alignment horizontal="center" vertical="center" wrapText="1"/>
      <protection locked="0"/>
    </xf>
    <xf numFmtId="0" fontId="19" fillId="34" borderId="14" xfId="0" applyFont="1" applyFill="1" applyBorder="1" applyAlignment="1" applyProtection="1">
      <alignment horizontal="center" vertical="center" wrapText="1"/>
      <protection locked="0"/>
    </xf>
    <xf numFmtId="0" fontId="19" fillId="34" borderId="1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6" borderId="1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9" fillId="16" borderId="6" xfId="0" applyFont="1" applyFill="1" applyBorder="1" applyAlignment="1" applyProtection="1">
      <alignment horizontal="center" vertical="center" wrapText="1"/>
      <protection locked="0"/>
    </xf>
    <xf numFmtId="0" fontId="19" fillId="16" borderId="15" xfId="0" applyFont="1" applyFill="1" applyBorder="1" applyAlignment="1" applyProtection="1">
      <alignment horizontal="center" vertical="center" wrapText="1"/>
      <protection locked="0"/>
    </xf>
    <xf numFmtId="0" fontId="19" fillId="16" borderId="7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13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6" fillId="10" borderId="8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15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7" fillId="32" borderId="2" xfId="0" applyFont="1" applyFill="1" applyBorder="1" applyAlignment="1">
      <alignment horizontal="left" vertical="center" wrapText="1"/>
    </xf>
    <xf numFmtId="0" fontId="17" fillId="32" borderId="13" xfId="0" applyFont="1" applyFill="1" applyBorder="1" applyAlignment="1">
      <alignment horizontal="left" vertical="center" wrapText="1"/>
    </xf>
    <xf numFmtId="0" fontId="17" fillId="32" borderId="6" xfId="0" applyFont="1" applyFill="1" applyBorder="1" applyAlignment="1">
      <alignment horizontal="left" vertical="center" wrapText="1"/>
    </xf>
    <xf numFmtId="0" fontId="17" fillId="32" borderId="15" xfId="0" applyFont="1" applyFill="1" applyBorder="1" applyAlignment="1">
      <alignment horizontal="left" vertical="center" wrapText="1"/>
    </xf>
    <xf numFmtId="0" fontId="1" fillId="31" borderId="13" xfId="0" applyFont="1" applyFill="1" applyBorder="1" applyAlignment="1">
      <alignment horizontal="center" vertical="center" wrapText="1"/>
    </xf>
    <xf numFmtId="0" fontId="1" fillId="31" borderId="3" xfId="0" applyFont="1" applyFill="1" applyBorder="1" applyAlignment="1">
      <alignment horizontal="center" vertical="center" wrapText="1"/>
    </xf>
    <xf numFmtId="0" fontId="1" fillId="31" borderId="15" xfId="0" applyFont="1" applyFill="1" applyBorder="1" applyAlignment="1">
      <alignment horizontal="center" vertical="center" wrapText="1"/>
    </xf>
    <xf numFmtId="0" fontId="1" fillId="31" borderId="7" xfId="0" applyFont="1" applyFill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 wrapText="1"/>
    </xf>
    <xf numFmtId="0" fontId="6" fillId="33" borderId="8" xfId="0" applyFont="1" applyFill="1" applyBorder="1" applyAlignment="1">
      <alignment horizontal="center" vertical="center" wrapText="1"/>
    </xf>
    <xf numFmtId="0" fontId="6" fillId="33" borderId="10" xfId="0" applyFont="1" applyFill="1" applyBorder="1" applyAlignment="1">
      <alignment horizontal="center" vertical="center" wrapText="1"/>
    </xf>
    <xf numFmtId="0" fontId="6" fillId="33" borderId="11" xfId="0" applyFont="1" applyFill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 wrapText="1"/>
    </xf>
    <xf numFmtId="0" fontId="19" fillId="30" borderId="11" xfId="0" applyFont="1" applyFill="1" applyBorder="1" applyAlignment="1" applyProtection="1">
      <alignment horizontal="center" vertical="center" wrapText="1"/>
      <protection locked="0"/>
    </xf>
    <xf numFmtId="0" fontId="19" fillId="30" borderId="14" xfId="0" applyFont="1" applyFill="1" applyBorder="1" applyAlignment="1" applyProtection="1">
      <alignment horizontal="center" vertical="center" wrapText="1"/>
      <protection locked="0"/>
    </xf>
    <xf numFmtId="0" fontId="19" fillId="3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6" fillId="32" borderId="8" xfId="0" applyFont="1" applyFill="1" applyBorder="1" applyAlignment="1">
      <alignment horizontal="center" vertical="center" wrapText="1"/>
    </xf>
    <xf numFmtId="0" fontId="6" fillId="32" borderId="9" xfId="0" applyFont="1" applyFill="1" applyBorder="1" applyAlignment="1">
      <alignment horizontal="center" vertical="center" wrapText="1"/>
    </xf>
    <xf numFmtId="0" fontId="6" fillId="32" borderId="10" xfId="0" applyFont="1" applyFill="1" applyBorder="1" applyAlignment="1">
      <alignment horizontal="center" vertical="center" wrapText="1"/>
    </xf>
    <xf numFmtId="0" fontId="9" fillId="33" borderId="8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9" fillId="33" borderId="1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9" fillId="32" borderId="8" xfId="0" applyFont="1" applyFill="1" applyBorder="1" applyAlignment="1">
      <alignment horizontal="center" vertical="center" wrapText="1"/>
    </xf>
    <xf numFmtId="0" fontId="9" fillId="32" borderId="10" xfId="0" applyFont="1" applyFill="1" applyBorder="1" applyAlignment="1">
      <alignment horizontal="center" vertical="center" wrapText="1"/>
    </xf>
    <xf numFmtId="0" fontId="9" fillId="32" borderId="3" xfId="0" applyFont="1" applyFill="1" applyBorder="1" applyAlignment="1">
      <alignment horizontal="center" vertical="center" wrapText="1"/>
    </xf>
    <xf numFmtId="0" fontId="9" fillId="32" borderId="5" xfId="0" applyFont="1" applyFill="1" applyBorder="1" applyAlignment="1">
      <alignment horizontal="center" vertical="center" wrapText="1"/>
    </xf>
    <xf numFmtId="0" fontId="6" fillId="32" borderId="2" xfId="0" applyFont="1" applyFill="1" applyBorder="1" applyAlignment="1">
      <alignment horizontal="center" vertical="center" wrapText="1"/>
    </xf>
    <xf numFmtId="0" fontId="6" fillId="32" borderId="4" xfId="0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0" fontId="9" fillId="33" borderId="11" xfId="0" applyFont="1" applyFill="1" applyBorder="1" applyAlignment="1">
      <alignment horizontal="center" vertical="center" wrapText="1"/>
    </xf>
    <xf numFmtId="0" fontId="6" fillId="32" borderId="13" xfId="0" applyFont="1" applyFill="1" applyBorder="1" applyAlignment="1">
      <alignment horizontal="center" vertical="center" wrapText="1"/>
    </xf>
    <xf numFmtId="0" fontId="6" fillId="32" borderId="0" xfId="0" applyFont="1" applyFill="1" applyAlignment="1">
      <alignment horizontal="center" vertical="center" wrapText="1"/>
    </xf>
    <xf numFmtId="0" fontId="9" fillId="33" borderId="12" xfId="0" applyFont="1" applyFill="1" applyBorder="1" applyAlignment="1">
      <alignment horizontal="center" vertical="center" wrapText="1"/>
    </xf>
    <xf numFmtId="0" fontId="9" fillId="33" borderId="2" xfId="0" applyFont="1" applyFill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9" fillId="32" borderId="2" xfId="0" applyFont="1" applyFill="1" applyBorder="1" applyAlignment="1">
      <alignment horizontal="center" vertical="center" wrapText="1"/>
    </xf>
    <xf numFmtId="0" fontId="9" fillId="32" borderId="4" xfId="0" applyFont="1" applyFill="1" applyBorder="1" applyAlignment="1">
      <alignment horizontal="center" vertical="center" wrapText="1"/>
    </xf>
    <xf numFmtId="0" fontId="6" fillId="33" borderId="3" xfId="0" applyFont="1" applyFill="1" applyBorder="1" applyAlignment="1">
      <alignment horizontal="center" vertical="center" wrapText="1"/>
    </xf>
    <xf numFmtId="0" fontId="6" fillId="33" borderId="5" xfId="0" applyFont="1" applyFill="1" applyBorder="1" applyAlignment="1">
      <alignment horizontal="center" vertical="center" wrapText="1"/>
    </xf>
    <xf numFmtId="0" fontId="28" fillId="10" borderId="14" xfId="0" applyFont="1" applyFill="1" applyBorder="1" applyAlignment="1">
      <alignment horizontal="left" vertical="center" wrapText="1"/>
    </xf>
    <xf numFmtId="0" fontId="28" fillId="31" borderId="13" xfId="0" applyFont="1" applyFill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0" fontId="0" fillId="16" borderId="0" xfId="0" applyFill="1" applyAlignment="1">
      <alignment horizontal="center"/>
    </xf>
    <xf numFmtId="0" fontId="21" fillId="16" borderId="0" xfId="0" applyFont="1" applyFill="1" applyAlignment="1">
      <alignment horizontal="center" vertical="center" wrapText="1"/>
    </xf>
    <xf numFmtId="0" fontId="24" fillId="16" borderId="0" xfId="0" applyFont="1" applyFill="1" applyAlignment="1">
      <alignment horizontal="center" vertical="center" wrapText="1"/>
    </xf>
    <xf numFmtId="0" fontId="22" fillId="16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2" borderId="14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8" fillId="3" borderId="1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left" vertical="center"/>
    </xf>
    <xf numFmtId="0" fontId="28" fillId="8" borderId="0" xfId="0" applyFont="1" applyFill="1" applyAlignment="1">
      <alignment horizontal="left" vertical="center" wrapText="1"/>
    </xf>
    <xf numFmtId="0" fontId="28" fillId="12" borderId="0" xfId="0" applyFont="1" applyFill="1" applyAlignment="1">
      <alignment horizontal="left" vertical="center" wrapText="1"/>
    </xf>
    <xf numFmtId="0" fontId="0" fillId="16" borderId="1" xfId="0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16" borderId="8" xfId="0" applyFill="1" applyBorder="1" applyAlignment="1">
      <alignment horizontal="left" vertical="center"/>
    </xf>
    <xf numFmtId="0" fontId="0" fillId="16" borderId="1" xfId="0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12" borderId="1" xfId="0" applyFont="1" applyFill="1" applyBorder="1" applyAlignment="1">
      <alignment horizontal="center" vertical="center" wrapText="1"/>
    </xf>
    <xf numFmtId="0" fontId="17" fillId="31" borderId="2" xfId="0" applyFont="1" applyFill="1" applyBorder="1" applyAlignment="1">
      <alignment horizontal="center" vertical="center" wrapText="1"/>
    </xf>
    <xf numFmtId="0" fontId="17" fillId="31" borderId="13" xfId="0" applyFont="1" applyFill="1" applyBorder="1" applyAlignment="1">
      <alignment horizontal="center" vertical="center" wrapText="1"/>
    </xf>
    <xf numFmtId="0" fontId="17" fillId="31" borderId="3" xfId="0" applyFont="1" applyFill="1" applyBorder="1" applyAlignment="1">
      <alignment horizontal="center" vertical="center" wrapText="1"/>
    </xf>
    <xf numFmtId="0" fontId="17" fillId="31" borderId="11" xfId="0" applyFont="1" applyFill="1" applyBorder="1" applyAlignment="1">
      <alignment horizontal="center" vertical="center" wrapText="1"/>
    </xf>
    <xf numFmtId="0" fontId="17" fillId="31" borderId="14" xfId="0" applyFont="1" applyFill="1" applyBorder="1" applyAlignment="1">
      <alignment horizontal="center" vertical="center" wrapText="1"/>
    </xf>
    <xf numFmtId="0" fontId="17" fillId="31" borderId="1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10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FF"/>
      <color rgb="FFFFFFCC"/>
      <color rgb="FF1E784F"/>
      <color rgb="FF29B95C"/>
      <color rgb="FF00CC00"/>
      <color rgb="FF197138"/>
      <color rgb="FF385723"/>
      <color rgb="FFFFFF99"/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Indices obtidos nos eixos da sustentabilidade</a:t>
            </a:r>
          </a:p>
        </c:rich>
      </c:tx>
      <c:layout>
        <c:manualLayout>
          <c:xMode val="edge"/>
          <c:yMode val="edge"/>
          <c:x val="0.3111031311041268"/>
          <c:y val="2.1973652480817153E-2"/>
        </c:manualLayout>
      </c:layout>
      <c:overlay val="0"/>
      <c:spPr>
        <a:solidFill>
          <a:schemeClr val="bg1"/>
        </a:solidFill>
        <a:ln w="317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70849159918637"/>
          <c:y val="0.17401166587192562"/>
          <c:w val="0.51197093240436131"/>
          <c:h val="0.79888058643263271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('Relatório Final'!$A$6,'Relatório Final'!$A$11,'Relatório Final'!$A$12)</c:f>
              <c:strCache>
                <c:ptCount val="3"/>
                <c:pt idx="0">
                  <c:v>1.1. Eixo Econômico</c:v>
                </c:pt>
                <c:pt idx="1">
                  <c:v>1.2. Eixo social</c:v>
                </c:pt>
                <c:pt idx="2">
                  <c:v>1.3. Eixo ambiental</c:v>
                </c:pt>
              </c:strCache>
            </c:strRef>
          </c:cat>
          <c:val>
            <c:numRef>
              <c:f>('Relatório Final'!$B$6,'Relatório Final'!$B$11,'Relatório Final'!$B$12)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09-4FEA-858F-4F71B9A757ED}"/>
            </c:ext>
          </c:extLst>
        </c:ser>
        <c:ser>
          <c:idx val="1"/>
          <c:order val="1"/>
          <c:spPr>
            <a:ln w="381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('Relatório Final'!$A$6,'Relatório Final'!$A$11,'Relatório Final'!$A$12)</c:f>
              <c:strCache>
                <c:ptCount val="3"/>
                <c:pt idx="0">
                  <c:v>1.1. Eixo Econômico</c:v>
                </c:pt>
                <c:pt idx="1">
                  <c:v>1.2. Eixo social</c:v>
                </c:pt>
                <c:pt idx="2">
                  <c:v>1.3. Eixo ambiental</c:v>
                </c:pt>
              </c:strCache>
            </c:strRef>
          </c:cat>
          <c:val>
            <c:numRef>
              <c:f>('Relatório Final'!$F$6,'Relatório Final'!$F$11,'Relatório Final'!$F$12)</c:f>
              <c:numCache>
                <c:formatCode>0.00</c:formatCode>
                <c:ptCount val="3"/>
                <c:pt idx="0">
                  <c:v>99.999999999999972</c:v>
                </c:pt>
                <c:pt idx="1">
                  <c:v>100</c:v>
                </c:pt>
                <c:pt idx="2">
                  <c:v>99.999999999999986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09-4FEA-858F-4F71B9A7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370440"/>
        <c:axId val="369376712"/>
      </c:radarChart>
      <c:catAx>
        <c:axId val="36937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9376712"/>
        <c:crosses val="autoZero"/>
        <c:auto val="1"/>
        <c:lblAlgn val="ctr"/>
        <c:lblOffset val="100"/>
        <c:noMultiLvlLbl val="0"/>
      </c:catAx>
      <c:valAx>
        <c:axId val="369376712"/>
        <c:scaling>
          <c:orientation val="minMax"/>
          <c:max val="100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.00" sourceLinked="0"/>
        <c:majorTickMark val="in"/>
        <c:minorTickMark val="in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93704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Indices obtidos nos subeixos econômicos</a:t>
            </a:r>
          </a:p>
        </c:rich>
      </c:tx>
      <c:layout>
        <c:manualLayout>
          <c:xMode val="edge"/>
          <c:yMode val="edge"/>
          <c:x val="0.36386599404555142"/>
          <c:y val="5.6602714840921609E-2"/>
        </c:manualLayout>
      </c:layout>
      <c:overlay val="0"/>
      <c:spPr>
        <a:solidFill>
          <a:schemeClr val="bg1"/>
        </a:solidFill>
        <a:ln w="317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462137469560291"/>
          <c:y val="0.20858618156684913"/>
          <c:w val="0.42675275463189744"/>
          <c:h val="0.70559587615559094"/>
        </c:manualLayout>
      </c:layout>
      <c:radarChart>
        <c:radarStyle val="marker"/>
        <c:varyColors val="0"/>
        <c:ser>
          <c:idx val="0"/>
          <c:order val="0"/>
          <c:spPr>
            <a:ln w="381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dLbls>
            <c:delete val="1"/>
          </c:dLbls>
          <c:cat>
            <c:strRef>
              <c:f>'Relatório Final'!$A$7:$A$10</c:f>
              <c:strCache>
                <c:ptCount val="4"/>
                <c:pt idx="0">
                  <c:v>1.1.1 Eixo econômico - Produtivo</c:v>
                </c:pt>
                <c:pt idx="1">
                  <c:v>1.1.2 Eixo econômico - Sanitário</c:v>
                </c:pt>
                <c:pt idx="2">
                  <c:v>1.1.3. Eixo econômico - Bem-estar animal</c:v>
                </c:pt>
                <c:pt idx="3">
                  <c:v>1.1.4. Eixo econômico - Financeiro</c:v>
                </c:pt>
              </c:strCache>
            </c:strRef>
          </c:cat>
          <c:val>
            <c:numRef>
              <c:f>'Relatório Final'!$F$7:$F$10</c:f>
              <c:numCache>
                <c:formatCode>0.00</c:formatCode>
                <c:ptCount val="4"/>
                <c:pt idx="0">
                  <c:v>99.999999999999915</c:v>
                </c:pt>
                <c:pt idx="1">
                  <c:v>100</c:v>
                </c:pt>
                <c:pt idx="2">
                  <c:v>100.00000000000023</c:v>
                </c:pt>
                <c:pt idx="3">
                  <c:v>100.00000000000003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9-4122-9763-AA64B9B972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69375536"/>
        <c:axId val="369371616"/>
      </c:radarChart>
      <c:catAx>
        <c:axId val="369375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9371616"/>
        <c:crosses val="autoZero"/>
        <c:auto val="1"/>
        <c:lblAlgn val="ctr"/>
        <c:lblOffset val="100"/>
        <c:noMultiLvlLbl val="0"/>
      </c:catAx>
      <c:valAx>
        <c:axId val="369371616"/>
        <c:scaling>
          <c:orientation val="minMax"/>
          <c:max val="100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.00" sourceLinked="1"/>
        <c:majorTickMark val="in"/>
        <c:minorTickMark val="in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9375536"/>
        <c:crosses val="autoZero"/>
        <c:crossBetween val="between"/>
        <c:majorUnit val="10"/>
      </c:valAx>
      <c:spPr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0</xdr:row>
      <xdr:rowOff>104776</xdr:rowOff>
    </xdr:from>
    <xdr:to>
      <xdr:col>0</xdr:col>
      <xdr:colOff>1857450</xdr:colOff>
      <xdr:row>1</xdr:row>
      <xdr:rowOff>304800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7EFEC98B-2B02-B62E-005C-DCC49FA0E42D}"/>
            </a:ext>
          </a:extLst>
        </xdr:cNvPr>
        <xdr:cNvGrpSpPr/>
      </xdr:nvGrpSpPr>
      <xdr:grpSpPr>
        <a:xfrm>
          <a:off x="1857375" y="104776"/>
          <a:ext cx="75" cy="814916"/>
          <a:chOff x="7572375" y="57151"/>
          <a:chExt cx="3552900" cy="644576"/>
        </a:xfrm>
      </xdr:grpSpPr>
      <xdr:pic>
        <xdr:nvPicPr>
          <xdr:cNvPr id="4" name="Imagem 3">
            <a:extLst>
              <a:ext uri="{FF2B5EF4-FFF2-40B4-BE49-F238E27FC236}">
                <a16:creationId xmlns="" xmlns:a16="http://schemas.microsoft.com/office/drawing/2014/main" id="{6097F94C-5C7E-8771-B7D8-630E8CAB1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5324" y="66675"/>
            <a:ext cx="2809951" cy="628650"/>
          </a:xfrm>
          <a:prstGeom prst="rect">
            <a:avLst/>
          </a:prstGeom>
        </xdr:spPr>
      </xdr:pic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E5F90CC9-0DF4-3886-88AB-DF2CF7B460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72375" y="57151"/>
            <a:ext cx="685799" cy="64457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4455584</xdr:colOff>
      <xdr:row>0</xdr:row>
      <xdr:rowOff>1</xdr:rowOff>
    </xdr:from>
    <xdr:to>
      <xdr:col>1</xdr:col>
      <xdr:colOff>8008484</xdr:colOff>
      <xdr:row>1</xdr:row>
      <xdr:rowOff>47625</xdr:rowOff>
    </xdr:to>
    <xdr:grpSp>
      <xdr:nvGrpSpPr>
        <xdr:cNvPr id="3" name="Agrupar 2">
          <a:extLst>
            <a:ext uri="{FF2B5EF4-FFF2-40B4-BE49-F238E27FC236}">
              <a16:creationId xmlns="" xmlns:a16="http://schemas.microsoft.com/office/drawing/2014/main" id="{83C8F884-D130-4B50-B854-0E11EB293A09}"/>
            </a:ext>
          </a:extLst>
        </xdr:cNvPr>
        <xdr:cNvGrpSpPr/>
      </xdr:nvGrpSpPr>
      <xdr:grpSpPr>
        <a:xfrm>
          <a:off x="6318251" y="1"/>
          <a:ext cx="3552900" cy="672041"/>
          <a:chOff x="7572375" y="57151"/>
          <a:chExt cx="3552900" cy="644576"/>
        </a:xfrm>
      </xdr:grpSpPr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2FE12564-9608-D1F6-B1F4-116A6BFCA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5324" y="66675"/>
            <a:ext cx="2809951" cy="628650"/>
          </a:xfrm>
          <a:prstGeom prst="rect">
            <a:avLst/>
          </a:prstGeom>
        </xdr:spPr>
      </xdr:pic>
      <xdr:pic>
        <xdr:nvPicPr>
          <xdr:cNvPr id="7" name="Imagem 6">
            <a:extLst>
              <a:ext uri="{FF2B5EF4-FFF2-40B4-BE49-F238E27FC236}">
                <a16:creationId xmlns="" xmlns:a16="http://schemas.microsoft.com/office/drawing/2014/main" id="{41663D78-A0E1-BB5D-BBFE-0148E500F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72375" y="57151"/>
            <a:ext cx="685799" cy="64457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28575</xdr:rowOff>
    </xdr:from>
    <xdr:to>
      <xdr:col>5</xdr:col>
      <xdr:colOff>1200225</xdr:colOff>
      <xdr:row>1</xdr:row>
      <xdr:rowOff>76200</xdr:rowOff>
    </xdr:to>
    <xdr:grpSp>
      <xdr:nvGrpSpPr>
        <xdr:cNvPr id="2" name="Agrupar 1">
          <a:extLst>
            <a:ext uri="{FF2B5EF4-FFF2-40B4-BE49-F238E27FC236}">
              <a16:creationId xmlns="" xmlns:a16="http://schemas.microsoft.com/office/drawing/2014/main" id="{BCEE87EC-CD38-4AD6-96BA-6244315A9D75}"/>
            </a:ext>
          </a:extLst>
        </xdr:cNvPr>
        <xdr:cNvGrpSpPr/>
      </xdr:nvGrpSpPr>
      <xdr:grpSpPr>
        <a:xfrm>
          <a:off x="6581775" y="28575"/>
          <a:ext cx="3552900" cy="619125"/>
          <a:chOff x="7572375" y="57151"/>
          <a:chExt cx="3552900" cy="644576"/>
        </a:xfrm>
      </xdr:grpSpPr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CB9AF253-D5B3-C5A3-5FB9-D8DF65ABDB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5324" y="66675"/>
            <a:ext cx="2809951" cy="628650"/>
          </a:xfrm>
          <a:prstGeom prst="rect">
            <a:avLst/>
          </a:prstGeom>
        </xdr:spPr>
      </xdr:pic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2C69443A-725A-1893-84DE-163DEAE3DC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7572375" y="57151"/>
            <a:ext cx="685799" cy="64457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17</xdr:row>
      <xdr:rowOff>219074</xdr:rowOff>
    </xdr:from>
    <xdr:to>
      <xdr:col>5</xdr:col>
      <xdr:colOff>647699</xdr:colOff>
      <xdr:row>42</xdr:row>
      <xdr:rowOff>129888</xdr:rowOff>
    </xdr:to>
    <xdr:graphicFrame macro="">
      <xdr:nvGraphicFramePr>
        <xdr:cNvPr id="63" name="Gráfico 62">
          <a:extLst>
            <a:ext uri="{FF2B5EF4-FFF2-40B4-BE49-F238E27FC236}">
              <a16:creationId xmlns="" xmlns:a16="http://schemas.microsoft.com/office/drawing/2014/main" id="{393995CD-5377-7290-DE67-2B85F759C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39</xdr:row>
      <xdr:rowOff>129020</xdr:rowOff>
    </xdr:from>
    <xdr:to>
      <xdr:col>5</xdr:col>
      <xdr:colOff>1466849</xdr:colOff>
      <xdr:row>71</xdr:row>
      <xdr:rowOff>133349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F4F12546-3328-5996-4286-03C72182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1827741</xdr:colOff>
      <xdr:row>0</xdr:row>
      <xdr:rowOff>0</xdr:rowOff>
    </xdr:from>
    <xdr:to>
      <xdr:col>4</xdr:col>
      <xdr:colOff>59337</xdr:colOff>
      <xdr:row>1</xdr:row>
      <xdr:rowOff>11509</xdr:rowOff>
    </xdr:to>
    <xdr:grpSp>
      <xdr:nvGrpSpPr>
        <xdr:cNvPr id="13" name="Agrupar 12">
          <a:extLst>
            <a:ext uri="{FF2B5EF4-FFF2-40B4-BE49-F238E27FC236}">
              <a16:creationId xmlns="" xmlns:a16="http://schemas.microsoft.com/office/drawing/2014/main" id="{439E06FA-F18D-4ADF-9AD6-BA7A52CE6835}"/>
            </a:ext>
          </a:extLst>
        </xdr:cNvPr>
        <xdr:cNvGrpSpPr/>
      </xdr:nvGrpSpPr>
      <xdr:grpSpPr>
        <a:xfrm>
          <a:off x="3723216" y="0"/>
          <a:ext cx="3918021" cy="583009"/>
          <a:chOff x="3161241" y="22698075"/>
          <a:chExt cx="3460821" cy="525859"/>
        </a:xfrm>
      </xdr:grpSpPr>
      <xdr:pic>
        <xdr:nvPicPr>
          <xdr:cNvPr id="16" name="Imagem 15">
            <a:extLst>
              <a:ext uri="{FF2B5EF4-FFF2-40B4-BE49-F238E27FC236}">
                <a16:creationId xmlns="" xmlns:a16="http://schemas.microsoft.com/office/drawing/2014/main" id="{1D6423D1-B8A7-2F5D-A42D-2FAC9A1FCA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0" y="22698075"/>
            <a:ext cx="2621562" cy="523875"/>
          </a:xfrm>
          <a:prstGeom prst="rect">
            <a:avLst/>
          </a:prstGeom>
        </xdr:spPr>
      </xdr:pic>
      <xdr:pic>
        <xdr:nvPicPr>
          <xdr:cNvPr id="20" name="Imagem 19">
            <a:extLst>
              <a:ext uri="{FF2B5EF4-FFF2-40B4-BE49-F238E27FC236}">
                <a16:creationId xmlns="" xmlns:a16="http://schemas.microsoft.com/office/drawing/2014/main" id="{DA3DD434-A3ED-776D-0EB8-EAF9305218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161241" y="22707600"/>
            <a:ext cx="677334" cy="51633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1837266</xdr:colOff>
      <xdr:row>0</xdr:row>
      <xdr:rowOff>9525</xdr:rowOff>
    </xdr:from>
    <xdr:to>
      <xdr:col>4</xdr:col>
      <xdr:colOff>68862</xdr:colOff>
      <xdr:row>1</xdr:row>
      <xdr:rowOff>21034</xdr:rowOff>
    </xdr:to>
    <xdr:grpSp>
      <xdr:nvGrpSpPr>
        <xdr:cNvPr id="13" name="Agrupar 12">
          <a:extLst>
            <a:ext uri="{FF2B5EF4-FFF2-40B4-BE49-F238E27FC236}">
              <a16:creationId xmlns="" xmlns:a16="http://schemas.microsoft.com/office/drawing/2014/main" id="{7293C5CE-BA78-420D-B27E-37A24DE71DE1}"/>
            </a:ext>
          </a:extLst>
        </xdr:cNvPr>
        <xdr:cNvGrpSpPr/>
      </xdr:nvGrpSpPr>
      <xdr:grpSpPr>
        <a:xfrm>
          <a:off x="3731683" y="9525"/>
          <a:ext cx="3914846" cy="635926"/>
          <a:chOff x="3161241" y="22698075"/>
          <a:chExt cx="3460821" cy="525859"/>
        </a:xfrm>
      </xdr:grpSpPr>
      <xdr:pic>
        <xdr:nvPicPr>
          <xdr:cNvPr id="14" name="Imagem 13">
            <a:extLst>
              <a:ext uri="{FF2B5EF4-FFF2-40B4-BE49-F238E27FC236}">
                <a16:creationId xmlns="" xmlns:a16="http://schemas.microsoft.com/office/drawing/2014/main" id="{A1A73491-2E06-63B2-F9CA-066425C3C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0" y="22698075"/>
            <a:ext cx="2621562" cy="523875"/>
          </a:xfrm>
          <a:prstGeom prst="rect">
            <a:avLst/>
          </a:prstGeom>
        </xdr:spPr>
      </xdr:pic>
      <xdr:pic>
        <xdr:nvPicPr>
          <xdr:cNvPr id="15" name="Imagem 14">
            <a:extLst>
              <a:ext uri="{FF2B5EF4-FFF2-40B4-BE49-F238E27FC236}">
                <a16:creationId xmlns="" xmlns:a16="http://schemas.microsoft.com/office/drawing/2014/main" id="{CCAA89C9-80CA-C63E-AB59-CACA47B68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61241" y="22707600"/>
            <a:ext cx="677334" cy="5163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Base">
  <a:themeElements>
    <a:clrScheme name="Mediano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Times New Roman-fonte Arial">
      <a:maj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indowProtection="1" showGridLines="0" zoomScale="90" zoomScaleNormal="90" workbookViewId="0">
      <selection activeCell="B5" sqref="B5"/>
    </sheetView>
  </sheetViews>
  <sheetFormatPr defaultColWidth="8.875" defaultRowHeight="14.25" x14ac:dyDescent="0.2"/>
  <cols>
    <col min="1" max="1" width="24.375" customWidth="1"/>
    <col min="2" max="2" width="140.375" customWidth="1"/>
  </cols>
  <sheetData>
    <row r="1" spans="1:2" ht="50.1" customHeight="1" thickBot="1" x14ac:dyDescent="0.25">
      <c r="A1" s="358" t="s">
        <v>519</v>
      </c>
      <c r="B1" s="359"/>
    </row>
    <row r="2" spans="1:2" ht="23.25" customHeight="1" x14ac:dyDescent="0.2">
      <c r="B2" s="295"/>
    </row>
    <row r="3" spans="1:2" s="69" customFormat="1" ht="60" customHeight="1" x14ac:dyDescent="0.2">
      <c r="A3" s="159" t="s">
        <v>128</v>
      </c>
      <c r="B3" s="158" t="s">
        <v>687</v>
      </c>
    </row>
    <row r="4" spans="1:2" s="69" customFormat="1" ht="15" x14ac:dyDescent="0.2">
      <c r="A4" s="160"/>
      <c r="B4" s="160"/>
    </row>
    <row r="5" spans="1:2" s="69" customFormat="1" ht="69.95" customHeight="1" x14ac:dyDescent="0.2">
      <c r="A5" s="308" t="s">
        <v>122</v>
      </c>
      <c r="B5" s="159" t="s">
        <v>688</v>
      </c>
    </row>
    <row r="6" spans="1:2" s="69" customFormat="1" ht="15" x14ac:dyDescent="0.2">
      <c r="A6" s="160"/>
      <c r="B6" s="160"/>
    </row>
    <row r="7" spans="1:2" s="69" customFormat="1" ht="20.100000000000001" customHeight="1" x14ac:dyDescent="0.2">
      <c r="A7" s="360" t="s">
        <v>121</v>
      </c>
      <c r="B7" s="161" t="s">
        <v>123</v>
      </c>
    </row>
    <row r="8" spans="1:2" s="69" customFormat="1" ht="20.100000000000001" customHeight="1" x14ac:dyDescent="0.2">
      <c r="A8" s="360"/>
      <c r="B8" s="161" t="s">
        <v>681</v>
      </c>
    </row>
    <row r="9" spans="1:2" s="69" customFormat="1" ht="15" x14ac:dyDescent="0.2">
      <c r="A9" s="160"/>
      <c r="B9" s="160"/>
    </row>
    <row r="10" spans="1:2" s="69" customFormat="1" ht="20.100000000000001" customHeight="1" x14ac:dyDescent="0.2">
      <c r="A10" s="360" t="s">
        <v>124</v>
      </c>
      <c r="B10" s="159" t="s">
        <v>125</v>
      </c>
    </row>
    <row r="11" spans="1:2" s="69" customFormat="1" ht="20.100000000000001" customHeight="1" x14ac:dyDescent="0.2">
      <c r="A11" s="360"/>
      <c r="B11" s="161" t="s">
        <v>126</v>
      </c>
    </row>
    <row r="12" spans="1:2" s="69" customFormat="1" ht="20.100000000000001" customHeight="1" x14ac:dyDescent="0.2">
      <c r="A12" s="360"/>
      <c r="B12" s="161" t="s">
        <v>127</v>
      </c>
    </row>
    <row r="13" spans="1:2" s="69" customFormat="1" ht="15" x14ac:dyDescent="0.2">
      <c r="A13" s="160"/>
      <c r="B13" s="160"/>
    </row>
    <row r="14" spans="1:2" ht="90" customHeight="1" x14ac:dyDescent="0.2">
      <c r="A14" s="159" t="s">
        <v>804</v>
      </c>
      <c r="B14" s="159" t="s">
        <v>803</v>
      </c>
    </row>
    <row r="15" spans="1:2" ht="15" x14ac:dyDescent="0.2">
      <c r="A15" s="104"/>
      <c r="B15" s="104"/>
    </row>
    <row r="16" spans="1:2" ht="15" x14ac:dyDescent="0.2">
      <c r="A16" s="361" t="s">
        <v>513</v>
      </c>
      <c r="B16" s="361"/>
    </row>
  </sheetData>
  <sheetProtection password="CC17" sheet="1" objects="1" scenarios="1" selectLockedCells="1"/>
  <mergeCells count="4">
    <mergeCell ref="A1:B1"/>
    <mergeCell ref="A7:A8"/>
    <mergeCell ref="A10:A12"/>
    <mergeCell ref="A16:B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windowProtection="1" showGridLines="0" showWhiteSpace="0" view="pageBreakPreview" topLeftCell="B1" zoomScale="90" zoomScaleNormal="90" zoomScaleSheetLayoutView="90" zoomScalePageLayoutView="80" workbookViewId="0">
      <pane ySplit="3" topLeftCell="A42" activePane="bottomLeft" state="frozen"/>
      <selection pane="bottomLeft" activeCell="H12" sqref="H12"/>
    </sheetView>
  </sheetViews>
  <sheetFormatPr defaultColWidth="8.875" defaultRowHeight="14.25" x14ac:dyDescent="0.2"/>
  <cols>
    <col min="1" max="1" width="24.875" customWidth="1"/>
    <col min="2" max="2" width="24.875" style="86" customWidth="1"/>
    <col min="3" max="3" width="24.875" customWidth="1"/>
    <col min="4" max="4" width="24.875" style="9" customWidth="1"/>
    <col min="5" max="6" width="24.875" customWidth="1"/>
  </cols>
  <sheetData>
    <row r="1" spans="1:6" ht="50.1" customHeight="1" x14ac:dyDescent="0.2">
      <c r="A1" s="683"/>
      <c r="B1" s="684"/>
      <c r="C1" s="684"/>
      <c r="D1" s="684"/>
      <c r="E1" s="684"/>
      <c r="F1" s="685"/>
    </row>
    <row r="2" spans="1:6" ht="15" customHeight="1" thickBot="1" x14ac:dyDescent="0.25">
      <c r="A2" s="9"/>
      <c r="B2" s="9"/>
      <c r="C2" s="9"/>
      <c r="E2" s="9"/>
      <c r="F2" s="9"/>
    </row>
    <row r="3" spans="1:6" ht="45" customHeight="1" thickBot="1" x14ac:dyDescent="0.25">
      <c r="A3" s="89" t="s">
        <v>786</v>
      </c>
      <c r="B3" s="355">
        <f>Cadastro!B12</f>
        <v>0</v>
      </c>
      <c r="C3" s="309" t="s">
        <v>848</v>
      </c>
      <c r="D3" s="335">
        <f>Cadastro!D3</f>
        <v>0</v>
      </c>
      <c r="E3" s="148" t="s">
        <v>785</v>
      </c>
      <c r="F3" s="88">
        <f>'Relatório Final'!F3</f>
        <v>99.999999999999986</v>
      </c>
    </row>
    <row r="4" spans="1:6" s="101" customFormat="1" ht="15" customHeight="1" x14ac:dyDescent="0.2">
      <c r="B4" s="102"/>
      <c r="D4" s="103"/>
      <c r="E4" s="151" t="s">
        <v>700</v>
      </c>
      <c r="F4" s="152">
        <v>9.9577017599999998E-3</v>
      </c>
    </row>
    <row r="5" spans="1:6" s="101" customFormat="1" ht="18" customHeight="1" x14ac:dyDescent="0.2">
      <c r="A5" s="147" t="s">
        <v>693</v>
      </c>
      <c r="B5" s="686" t="s">
        <v>601</v>
      </c>
      <c r="C5" s="686"/>
      <c r="D5" s="686"/>
      <c r="E5" s="686"/>
      <c r="F5" s="147" t="s">
        <v>674</v>
      </c>
    </row>
    <row r="6" spans="1:6" ht="18" customHeight="1" x14ac:dyDescent="0.2">
      <c r="A6" s="77">
        <v>1</v>
      </c>
      <c r="B6" s="678" t="s">
        <v>528</v>
      </c>
      <c r="C6" s="678"/>
      <c r="D6" s="678"/>
      <c r="E6" s="678"/>
      <c r="F6" s="77">
        <f>('1.1.1 Eixo Econômico-Produtivo'!H5/$F$4)*100</f>
        <v>100</v>
      </c>
    </row>
    <row r="7" spans="1:6" ht="18" customHeight="1" x14ac:dyDescent="0.2">
      <c r="A7" s="77" t="s">
        <v>4</v>
      </c>
      <c r="B7" s="678" t="s">
        <v>527</v>
      </c>
      <c r="C7" s="678"/>
      <c r="D7" s="678"/>
      <c r="E7" s="678"/>
      <c r="F7" s="77">
        <f>('1.1.1 Eixo Econômico-Produtivo'!H6/$F$4)*100</f>
        <v>100</v>
      </c>
    </row>
    <row r="8" spans="1:6" ht="18" customHeight="1" x14ac:dyDescent="0.2">
      <c r="A8" s="77" t="s">
        <v>8</v>
      </c>
      <c r="B8" s="678" t="s">
        <v>526</v>
      </c>
      <c r="C8" s="678"/>
      <c r="D8" s="678"/>
      <c r="E8" s="678"/>
      <c r="F8" s="326">
        <f>('1.1.1 Eixo Econômico-Produtivo'!H7/$F$4)*100</f>
        <v>100</v>
      </c>
    </row>
    <row r="9" spans="1:6" ht="18" customHeight="1" x14ac:dyDescent="0.2">
      <c r="A9" s="77" t="s">
        <v>608</v>
      </c>
      <c r="B9" s="678" t="s">
        <v>701</v>
      </c>
      <c r="C9" s="678"/>
      <c r="D9" s="678"/>
      <c r="E9" s="678"/>
      <c r="F9" s="326">
        <f>('1.1.1 Eixo Econômico-Produtivo'!H8/$F$4)*100</f>
        <v>100</v>
      </c>
    </row>
    <row r="10" spans="1:6" ht="18" customHeight="1" x14ac:dyDescent="0.2">
      <c r="A10" s="77" t="s">
        <v>609</v>
      </c>
      <c r="B10" s="678" t="s">
        <v>702</v>
      </c>
      <c r="C10" s="678"/>
      <c r="D10" s="678"/>
      <c r="E10" s="678"/>
      <c r="F10" s="326">
        <f>('1.1.1 Eixo Econômico-Produtivo'!H9/$F$4)*100</f>
        <v>100</v>
      </c>
    </row>
    <row r="11" spans="1:6" ht="18" customHeight="1" x14ac:dyDescent="0.2">
      <c r="A11" s="77" t="s">
        <v>610</v>
      </c>
      <c r="B11" s="678" t="s">
        <v>704</v>
      </c>
      <c r="C11" s="678"/>
      <c r="D11" s="678"/>
      <c r="E11" s="678"/>
      <c r="F11" s="326">
        <f>('1.1.1 Eixo Econômico-Produtivo'!H10/$F$4)*100</f>
        <v>100</v>
      </c>
    </row>
    <row r="12" spans="1:6" ht="18" customHeight="1" x14ac:dyDescent="0.2">
      <c r="A12" s="77">
        <v>5</v>
      </c>
      <c r="B12" s="678" t="s">
        <v>703</v>
      </c>
      <c r="C12" s="678"/>
      <c r="D12" s="678"/>
      <c r="E12" s="678"/>
      <c r="F12" s="326">
        <f>('1.1.1 Eixo Econômico-Produtivo'!H11/$F$4)*100</f>
        <v>100</v>
      </c>
    </row>
    <row r="13" spans="1:6" ht="18" customHeight="1" x14ac:dyDescent="0.2">
      <c r="A13" s="77">
        <v>6</v>
      </c>
      <c r="B13" s="678" t="s">
        <v>529</v>
      </c>
      <c r="C13" s="678"/>
      <c r="D13" s="678"/>
      <c r="E13" s="678"/>
      <c r="F13" s="326">
        <f>('1.1.1 Eixo Econômico-Produtivo'!H12/$F$4)*100</f>
        <v>100</v>
      </c>
    </row>
    <row r="14" spans="1:6" ht="18" customHeight="1" x14ac:dyDescent="0.2">
      <c r="A14" s="77">
        <v>7</v>
      </c>
      <c r="B14" s="682" t="s">
        <v>846</v>
      </c>
      <c r="C14" s="678"/>
      <c r="D14" s="678"/>
      <c r="E14" s="678"/>
      <c r="F14" s="326">
        <f>('1.1.1 Eixo Econômico-Produtivo'!H13/$F$4)*100</f>
        <v>100</v>
      </c>
    </row>
    <row r="15" spans="1:6" ht="18" customHeight="1" x14ac:dyDescent="0.2">
      <c r="A15" s="77">
        <v>8</v>
      </c>
      <c r="B15" s="678" t="s">
        <v>705</v>
      </c>
      <c r="C15" s="678"/>
      <c r="D15" s="678"/>
      <c r="E15" s="678"/>
      <c r="F15" s="326">
        <f>('1.1.1 Eixo Econômico-Produtivo'!H14/$F$4)*100</f>
        <v>100</v>
      </c>
    </row>
    <row r="16" spans="1:6" ht="18" customHeight="1" x14ac:dyDescent="0.2">
      <c r="A16" s="77">
        <v>9</v>
      </c>
      <c r="B16" s="678" t="s">
        <v>706</v>
      </c>
      <c r="C16" s="678"/>
      <c r="D16" s="678"/>
      <c r="E16" s="678"/>
      <c r="F16" s="326">
        <f>('1.1.1 Eixo Econômico-Produtivo'!H15/$F$4)*100</f>
        <v>100</v>
      </c>
    </row>
    <row r="17" spans="1:6" ht="18" customHeight="1" x14ac:dyDescent="0.2">
      <c r="A17" s="77">
        <v>10</v>
      </c>
      <c r="B17" s="678" t="s">
        <v>707</v>
      </c>
      <c r="C17" s="678"/>
      <c r="D17" s="678"/>
      <c r="E17" s="678"/>
      <c r="F17" s="326">
        <f>('1.1.1 Eixo Econômico-Produtivo'!H16/$F$4)*100</f>
        <v>100</v>
      </c>
    </row>
    <row r="18" spans="1:6" ht="18" customHeight="1" x14ac:dyDescent="0.2">
      <c r="A18" s="77">
        <v>11</v>
      </c>
      <c r="B18" s="678" t="s">
        <v>532</v>
      </c>
      <c r="C18" s="678"/>
      <c r="D18" s="678"/>
      <c r="E18" s="678"/>
      <c r="F18" s="326">
        <f>('1.1.1 Eixo Econômico-Produtivo'!H17/$F$4)*100</f>
        <v>100</v>
      </c>
    </row>
    <row r="19" spans="1:6" ht="18" customHeight="1" x14ac:dyDescent="0.2">
      <c r="A19" s="77">
        <v>12</v>
      </c>
      <c r="B19" s="678" t="s">
        <v>533</v>
      </c>
      <c r="C19" s="678"/>
      <c r="D19" s="678"/>
      <c r="E19" s="678"/>
      <c r="F19" s="326">
        <f>('1.1.1 Eixo Econômico-Produtivo'!H18/$F$4)*100</f>
        <v>100</v>
      </c>
    </row>
    <row r="20" spans="1:6" ht="18" customHeight="1" x14ac:dyDescent="0.2">
      <c r="A20" s="77">
        <v>13</v>
      </c>
      <c r="B20" s="678" t="s">
        <v>534</v>
      </c>
      <c r="C20" s="678"/>
      <c r="D20" s="678"/>
      <c r="E20" s="678"/>
      <c r="F20" s="326">
        <f>('1.1.1 Eixo Econômico-Produtivo'!H19/$F$4)*100</f>
        <v>100</v>
      </c>
    </row>
    <row r="21" spans="1:6" ht="18" customHeight="1" x14ac:dyDescent="0.2">
      <c r="A21" s="77">
        <v>14</v>
      </c>
      <c r="B21" s="678" t="s">
        <v>708</v>
      </c>
      <c r="C21" s="678"/>
      <c r="D21" s="678"/>
      <c r="E21" s="678"/>
      <c r="F21" s="326">
        <f>('1.1.1 Eixo Econômico-Produtivo'!H20/$F$4)*100</f>
        <v>100</v>
      </c>
    </row>
    <row r="22" spans="1:6" ht="18" customHeight="1" x14ac:dyDescent="0.2">
      <c r="A22" s="77">
        <v>15</v>
      </c>
      <c r="B22" s="678" t="s">
        <v>709</v>
      </c>
      <c r="C22" s="678"/>
      <c r="D22" s="678"/>
      <c r="E22" s="678"/>
      <c r="F22" s="326">
        <f>('1.1.1 Eixo Econômico-Produtivo'!H21/$F$4)*100</f>
        <v>100</v>
      </c>
    </row>
    <row r="23" spans="1:6" ht="18" customHeight="1" x14ac:dyDescent="0.2">
      <c r="A23" s="77">
        <v>16</v>
      </c>
      <c r="B23" s="678" t="s">
        <v>535</v>
      </c>
      <c r="C23" s="678"/>
      <c r="D23" s="678"/>
      <c r="E23" s="678"/>
      <c r="F23" s="326">
        <f>('1.1.1 Eixo Econômico-Produtivo'!H22/$F$4)*100</f>
        <v>100</v>
      </c>
    </row>
    <row r="24" spans="1:6" ht="18" customHeight="1" x14ac:dyDescent="0.2">
      <c r="A24" s="77">
        <v>17</v>
      </c>
      <c r="B24" s="678" t="s">
        <v>536</v>
      </c>
      <c r="C24" s="678"/>
      <c r="D24" s="678"/>
      <c r="E24" s="678"/>
      <c r="F24" s="326">
        <f>('1.1.1 Eixo Econômico-Produtivo'!H23/$F$4)*100</f>
        <v>100</v>
      </c>
    </row>
    <row r="25" spans="1:6" ht="18" customHeight="1" x14ac:dyDescent="0.2">
      <c r="A25" s="77">
        <v>18</v>
      </c>
      <c r="B25" s="678" t="s">
        <v>537</v>
      </c>
      <c r="C25" s="678"/>
      <c r="D25" s="678"/>
      <c r="E25" s="678"/>
      <c r="F25" s="326">
        <f>('1.1.1 Eixo Econômico-Produtivo'!H24/$F$4)*100</f>
        <v>100</v>
      </c>
    </row>
    <row r="26" spans="1:6" ht="18" customHeight="1" x14ac:dyDescent="0.2">
      <c r="A26" s="77">
        <v>19</v>
      </c>
      <c r="B26" s="678" t="s">
        <v>538</v>
      </c>
      <c r="C26" s="678"/>
      <c r="D26" s="678"/>
      <c r="E26" s="678"/>
      <c r="F26" s="326">
        <f>('1.1.1 Eixo Econômico-Produtivo'!H25/$F$4)*100</f>
        <v>100</v>
      </c>
    </row>
    <row r="27" spans="1:6" ht="18" customHeight="1" x14ac:dyDescent="0.2">
      <c r="A27" s="77">
        <v>20</v>
      </c>
      <c r="B27" s="678" t="s">
        <v>710</v>
      </c>
      <c r="C27" s="678"/>
      <c r="D27" s="678"/>
      <c r="E27" s="678"/>
      <c r="F27" s="326">
        <f>('1.1.1 Eixo Econômico-Produtivo'!H26/$F$4)*100</f>
        <v>100</v>
      </c>
    </row>
    <row r="28" spans="1:6" ht="18" customHeight="1" x14ac:dyDescent="0.2">
      <c r="A28" s="77">
        <v>21</v>
      </c>
      <c r="B28" s="678" t="s">
        <v>539</v>
      </c>
      <c r="C28" s="678"/>
      <c r="D28" s="678"/>
      <c r="E28" s="678"/>
      <c r="F28" s="326">
        <f>('1.1.1 Eixo Econômico-Produtivo'!H27/$F$4)*100</f>
        <v>100</v>
      </c>
    </row>
    <row r="29" spans="1:6" ht="18" customHeight="1" x14ac:dyDescent="0.2">
      <c r="A29" s="77">
        <v>22</v>
      </c>
      <c r="B29" s="678" t="s">
        <v>540</v>
      </c>
      <c r="C29" s="678"/>
      <c r="D29" s="678"/>
      <c r="E29" s="678"/>
      <c r="F29" s="326">
        <f>('1.1.1 Eixo Econômico-Produtivo'!H28/$F$4)*100</f>
        <v>100</v>
      </c>
    </row>
    <row r="30" spans="1:6" ht="18" customHeight="1" thickBot="1" x14ac:dyDescent="0.25">
      <c r="A30" s="326">
        <v>23</v>
      </c>
      <c r="B30" s="678" t="s">
        <v>711</v>
      </c>
      <c r="C30" s="678"/>
      <c r="D30" s="678"/>
      <c r="E30" s="681"/>
      <c r="F30" s="325">
        <f>('1.1.1 Eixo Econômico-Produtivo'!H29/$F$4)*100</f>
        <v>100</v>
      </c>
    </row>
    <row r="31" spans="1:6" ht="18" customHeight="1" thickBot="1" x14ac:dyDescent="0.25">
      <c r="A31" s="4"/>
      <c r="B31" s="294"/>
      <c r="C31" s="294"/>
      <c r="D31" s="294"/>
      <c r="E31" s="299" t="s">
        <v>805</v>
      </c>
      <c r="F31" s="300">
        <f>AVERAGE(F6:F30)</f>
        <v>100</v>
      </c>
    </row>
    <row r="32" spans="1:6" s="101" customFormat="1" ht="15" customHeight="1" x14ac:dyDescent="0.2">
      <c r="B32" s="102"/>
      <c r="D32" s="103"/>
      <c r="E32" s="151" t="s">
        <v>700</v>
      </c>
      <c r="F32" s="352">
        <v>1.0372605999999999E-2</v>
      </c>
    </row>
    <row r="33" spans="1:6" s="101" customFormat="1" ht="18" customHeight="1" x14ac:dyDescent="0.2">
      <c r="A33" s="147" t="s">
        <v>693</v>
      </c>
      <c r="B33" s="686" t="s">
        <v>602</v>
      </c>
      <c r="C33" s="686"/>
      <c r="D33" s="686"/>
      <c r="E33" s="686"/>
      <c r="F33" s="147" t="s">
        <v>674</v>
      </c>
    </row>
    <row r="34" spans="1:6" ht="18" customHeight="1" x14ac:dyDescent="0.2">
      <c r="A34" s="77">
        <v>24</v>
      </c>
      <c r="B34" s="687" t="s">
        <v>745</v>
      </c>
      <c r="C34" s="397"/>
      <c r="D34" s="397"/>
      <c r="E34" s="688"/>
      <c r="F34" s="77">
        <f>('1.1.2. Eixo Econômico-Sanitário'!H5/$F$32)*100</f>
        <v>100</v>
      </c>
    </row>
    <row r="35" spans="1:6" ht="18" customHeight="1" x14ac:dyDescent="0.2">
      <c r="A35" s="77">
        <v>25</v>
      </c>
      <c r="B35" s="378" t="s">
        <v>712</v>
      </c>
      <c r="C35" s="378"/>
      <c r="D35" s="378"/>
      <c r="E35" s="378"/>
      <c r="F35" s="77">
        <f>('1.1.2. Eixo Econômico-Sanitário'!H6/$F$32)*100</f>
        <v>100</v>
      </c>
    </row>
    <row r="36" spans="1:6" ht="18" customHeight="1" x14ac:dyDescent="0.2">
      <c r="A36" s="77">
        <v>26</v>
      </c>
      <c r="B36" s="378" t="s">
        <v>713</v>
      </c>
      <c r="C36" s="378"/>
      <c r="D36" s="378"/>
      <c r="E36" s="378"/>
      <c r="F36" s="77">
        <f>('1.1.2. Eixo Econômico-Sanitário'!H7/$F$32)*100</f>
        <v>100</v>
      </c>
    </row>
    <row r="37" spans="1:6" ht="18" customHeight="1" x14ac:dyDescent="0.2">
      <c r="A37" s="77">
        <v>27</v>
      </c>
      <c r="B37" s="378" t="s">
        <v>714</v>
      </c>
      <c r="C37" s="378"/>
      <c r="D37" s="378"/>
      <c r="E37" s="378"/>
      <c r="F37" s="77">
        <f>('1.1.2. Eixo Econômico-Sanitário'!H8/$F$32)*100</f>
        <v>100</v>
      </c>
    </row>
    <row r="38" spans="1:6" ht="18" customHeight="1" x14ac:dyDescent="0.2">
      <c r="A38" s="77">
        <v>28</v>
      </c>
      <c r="B38" s="378" t="s">
        <v>715</v>
      </c>
      <c r="C38" s="378"/>
      <c r="D38" s="378"/>
      <c r="E38" s="378"/>
      <c r="F38" s="77">
        <f>('1.1.2. Eixo Econômico-Sanitário'!H9/$F$32)*100</f>
        <v>100</v>
      </c>
    </row>
    <row r="39" spans="1:6" ht="18" customHeight="1" x14ac:dyDescent="0.2">
      <c r="A39" s="77">
        <v>29</v>
      </c>
      <c r="B39" s="378" t="s">
        <v>716</v>
      </c>
      <c r="C39" s="378"/>
      <c r="D39" s="378"/>
      <c r="E39" s="378"/>
      <c r="F39" s="77">
        <f>('1.1.2. Eixo Econômico-Sanitário'!H10/$F$32)*100</f>
        <v>100</v>
      </c>
    </row>
    <row r="40" spans="1:6" ht="18" customHeight="1" x14ac:dyDescent="0.2">
      <c r="A40" s="77">
        <v>30</v>
      </c>
      <c r="B40" s="378" t="s">
        <v>717</v>
      </c>
      <c r="C40" s="378"/>
      <c r="D40" s="378"/>
      <c r="E40" s="378"/>
      <c r="F40" s="77">
        <f>('1.1.2. Eixo Econômico-Sanitário'!H11/$F$32)*100</f>
        <v>100</v>
      </c>
    </row>
    <row r="41" spans="1:6" ht="18" customHeight="1" x14ac:dyDescent="0.2">
      <c r="A41" s="77">
        <v>31</v>
      </c>
      <c r="B41" s="378" t="s">
        <v>718</v>
      </c>
      <c r="C41" s="378"/>
      <c r="D41" s="378"/>
      <c r="E41" s="378"/>
      <c r="F41" s="77">
        <f>('1.1.2. Eixo Econômico-Sanitário'!H12/$F$32)*100</f>
        <v>100</v>
      </c>
    </row>
    <row r="42" spans="1:6" ht="18" customHeight="1" x14ac:dyDescent="0.2">
      <c r="A42" s="77">
        <v>32</v>
      </c>
      <c r="B42" s="378" t="s">
        <v>719</v>
      </c>
      <c r="C42" s="378"/>
      <c r="D42" s="378"/>
      <c r="E42" s="378"/>
      <c r="F42" s="77">
        <f>('1.1.2. Eixo Econômico-Sanitário'!H13/$F$32)*100</f>
        <v>100</v>
      </c>
    </row>
    <row r="43" spans="1:6" ht="18" customHeight="1" x14ac:dyDescent="0.2">
      <c r="A43" s="77">
        <v>33</v>
      </c>
      <c r="B43" s="378" t="s">
        <v>720</v>
      </c>
      <c r="C43" s="378"/>
      <c r="D43" s="378"/>
      <c r="E43" s="378"/>
      <c r="F43" s="77">
        <f>('1.1.2. Eixo Econômico-Sanitário'!H14/$F$32)*100</f>
        <v>100</v>
      </c>
    </row>
    <row r="44" spans="1:6" ht="18" customHeight="1" x14ac:dyDescent="0.2">
      <c r="A44" s="326" t="s">
        <v>825</v>
      </c>
      <c r="B44" s="378" t="s">
        <v>659</v>
      </c>
      <c r="C44" s="378"/>
      <c r="D44" s="378"/>
      <c r="E44" s="378"/>
      <c r="F44" s="77">
        <f>('1.1.2. Eixo Econômico-Sanitário'!H15/$F$32)*100</f>
        <v>100</v>
      </c>
    </row>
    <row r="45" spans="1:6" ht="18" customHeight="1" x14ac:dyDescent="0.2">
      <c r="A45" s="326" t="s">
        <v>826</v>
      </c>
      <c r="B45" s="378" t="s">
        <v>660</v>
      </c>
      <c r="C45" s="378"/>
      <c r="D45" s="378"/>
      <c r="E45" s="378"/>
      <c r="F45" s="77">
        <f>('1.1.2. Eixo Econômico-Sanitário'!H16/$F$32)*100</f>
        <v>100</v>
      </c>
    </row>
    <row r="46" spans="1:6" ht="18" customHeight="1" x14ac:dyDescent="0.2">
      <c r="A46" s="77">
        <v>35</v>
      </c>
      <c r="B46" s="378" t="s">
        <v>721</v>
      </c>
      <c r="C46" s="378"/>
      <c r="D46" s="378"/>
      <c r="E46" s="378"/>
      <c r="F46" s="77">
        <f>('1.1.2. Eixo Econômico-Sanitário'!H17/$F$32)*100</f>
        <v>100</v>
      </c>
    </row>
    <row r="47" spans="1:6" ht="18" customHeight="1" x14ac:dyDescent="0.2">
      <c r="A47" s="77">
        <v>36</v>
      </c>
      <c r="B47" s="378" t="s">
        <v>722</v>
      </c>
      <c r="C47" s="378"/>
      <c r="D47" s="378"/>
      <c r="E47" s="378"/>
      <c r="F47" s="77">
        <f>('1.1.2. Eixo Econômico-Sanitário'!H18/$F$32)*100</f>
        <v>100</v>
      </c>
    </row>
    <row r="48" spans="1:6" ht="18" customHeight="1" x14ac:dyDescent="0.2">
      <c r="A48" s="77">
        <v>37</v>
      </c>
      <c r="B48" s="378" t="s">
        <v>723</v>
      </c>
      <c r="C48" s="378"/>
      <c r="D48" s="378"/>
      <c r="E48" s="378"/>
      <c r="F48" s="77">
        <f>('1.1.2. Eixo Econômico-Sanitário'!H19/$F$32)*100</f>
        <v>100</v>
      </c>
    </row>
    <row r="49" spans="1:6" ht="18" customHeight="1" x14ac:dyDescent="0.2">
      <c r="A49" s="77">
        <v>38</v>
      </c>
      <c r="B49" s="378" t="s">
        <v>772</v>
      </c>
      <c r="C49" s="378"/>
      <c r="D49" s="378"/>
      <c r="E49" s="378"/>
      <c r="F49" s="77">
        <f>('1.1.2. Eixo Econômico-Sanitário'!H20/$F$32)*100</f>
        <v>100</v>
      </c>
    </row>
    <row r="50" spans="1:6" ht="18" customHeight="1" x14ac:dyDescent="0.2">
      <c r="A50" s="77">
        <v>39</v>
      </c>
      <c r="B50" s="378" t="s">
        <v>773</v>
      </c>
      <c r="C50" s="378"/>
      <c r="D50" s="378"/>
      <c r="E50" s="378"/>
      <c r="F50" s="77">
        <f>('1.1.2. Eixo Econômico-Sanitário'!H21/$F$32)*100</f>
        <v>100</v>
      </c>
    </row>
    <row r="51" spans="1:6" ht="18" customHeight="1" x14ac:dyDescent="0.2">
      <c r="A51" s="77">
        <v>40</v>
      </c>
      <c r="B51" s="378" t="s">
        <v>724</v>
      </c>
      <c r="C51" s="378"/>
      <c r="D51" s="378"/>
      <c r="E51" s="378"/>
      <c r="F51" s="77">
        <f>('1.1.2. Eixo Econômico-Sanitário'!H22/$F$32)*100</f>
        <v>100</v>
      </c>
    </row>
    <row r="52" spans="1:6" ht="18" customHeight="1" x14ac:dyDescent="0.2">
      <c r="A52" s="77">
        <v>41</v>
      </c>
      <c r="B52" s="378" t="s">
        <v>725</v>
      </c>
      <c r="C52" s="378"/>
      <c r="D52" s="378"/>
      <c r="E52" s="378"/>
      <c r="F52" s="77">
        <f>('1.1.2. Eixo Econômico-Sanitário'!H23/$F$32)*100</f>
        <v>100</v>
      </c>
    </row>
    <row r="53" spans="1:6" ht="18" customHeight="1" x14ac:dyDescent="0.2">
      <c r="A53" s="77">
        <v>42</v>
      </c>
      <c r="B53" s="378" t="s">
        <v>616</v>
      </c>
      <c r="C53" s="378"/>
      <c r="D53" s="378"/>
      <c r="E53" s="378"/>
      <c r="F53" s="77">
        <f>('1.1.2. Eixo Econômico-Sanitário'!H24/$F$32)*100</f>
        <v>100</v>
      </c>
    </row>
    <row r="54" spans="1:6" ht="18" customHeight="1" x14ac:dyDescent="0.2">
      <c r="A54" s="77">
        <v>43</v>
      </c>
      <c r="B54" s="378" t="s">
        <v>726</v>
      </c>
      <c r="C54" s="378"/>
      <c r="D54" s="378"/>
      <c r="E54" s="378"/>
      <c r="F54" s="77">
        <f>('1.1.2. Eixo Econômico-Sanitário'!H25/$F$32)*100</f>
        <v>100</v>
      </c>
    </row>
    <row r="55" spans="1:6" ht="18" customHeight="1" x14ac:dyDescent="0.2">
      <c r="A55" s="77">
        <v>44</v>
      </c>
      <c r="B55" s="378" t="s">
        <v>727</v>
      </c>
      <c r="C55" s="378"/>
      <c r="D55" s="378"/>
      <c r="E55" s="378"/>
      <c r="F55" s="77">
        <f>('1.1.2. Eixo Econômico-Sanitário'!H26/$F$32)*100</f>
        <v>100</v>
      </c>
    </row>
    <row r="56" spans="1:6" ht="18" customHeight="1" x14ac:dyDescent="0.2">
      <c r="A56" s="77">
        <v>45</v>
      </c>
      <c r="B56" s="378" t="s">
        <v>728</v>
      </c>
      <c r="C56" s="378"/>
      <c r="D56" s="378"/>
      <c r="E56" s="378"/>
      <c r="F56" s="77">
        <f>('1.1.2. Eixo Econômico-Sanitário'!H27/$F$32)*100</f>
        <v>100</v>
      </c>
    </row>
    <row r="57" spans="1:6" ht="18" customHeight="1" thickBot="1" x14ac:dyDescent="0.25">
      <c r="A57" s="77">
        <v>46</v>
      </c>
      <c r="B57" s="378" t="s">
        <v>744</v>
      </c>
      <c r="C57" s="378"/>
      <c r="D57" s="378"/>
      <c r="E57" s="680"/>
      <c r="F57" s="172">
        <f>('1.1.2. Eixo Econômico-Sanitário'!H28/$F$32)*100</f>
        <v>100</v>
      </c>
    </row>
    <row r="58" spans="1:6" ht="18" customHeight="1" thickBot="1" x14ac:dyDescent="0.25">
      <c r="A58" s="4"/>
      <c r="B58" s="157"/>
      <c r="C58" s="157"/>
      <c r="D58" s="157"/>
      <c r="E58" s="299" t="s">
        <v>805</v>
      </c>
      <c r="F58" s="301">
        <f>AVERAGE(F34:F57)</f>
        <v>100</v>
      </c>
    </row>
    <row r="59" spans="1:6" s="98" customFormat="1" ht="15" customHeight="1" x14ac:dyDescent="0.2">
      <c r="B59" s="99"/>
      <c r="D59" s="100"/>
      <c r="E59" s="151" t="s">
        <v>700</v>
      </c>
      <c r="F59" s="152">
        <v>2.3880230555555601E-3</v>
      </c>
    </row>
    <row r="60" spans="1:6" s="98" customFormat="1" ht="18" customHeight="1" x14ac:dyDescent="0.2">
      <c r="A60" s="153" t="s">
        <v>693</v>
      </c>
      <c r="B60" s="679" t="s">
        <v>680</v>
      </c>
      <c r="C60" s="679"/>
      <c r="D60" s="679"/>
      <c r="E60" s="679"/>
      <c r="F60" s="153" t="s">
        <v>674</v>
      </c>
    </row>
    <row r="61" spans="1:6" ht="18" customHeight="1" x14ac:dyDescent="0.2">
      <c r="A61" s="326" t="s">
        <v>827</v>
      </c>
      <c r="B61" s="378" t="s">
        <v>743</v>
      </c>
      <c r="C61" s="378"/>
      <c r="D61" s="378"/>
      <c r="E61" s="378"/>
      <c r="F61" s="77">
        <f>('1.1.3. Eixo Econ-Bem-estar ani.'!H5/$F$59)*100</f>
        <v>100</v>
      </c>
    </row>
    <row r="62" spans="1:6" ht="18" customHeight="1" x14ac:dyDescent="0.2">
      <c r="A62" s="326" t="s">
        <v>828</v>
      </c>
      <c r="B62" s="378" t="s">
        <v>729</v>
      </c>
      <c r="C62" s="378"/>
      <c r="D62" s="378"/>
      <c r="E62" s="378"/>
      <c r="F62" s="326">
        <f>('1.1.3. Eixo Econ-Bem-estar ani.'!H6/$F$59)*100</f>
        <v>100</v>
      </c>
    </row>
    <row r="63" spans="1:6" ht="18" customHeight="1" x14ac:dyDescent="0.2">
      <c r="A63" s="326" t="s">
        <v>829</v>
      </c>
      <c r="B63" s="378" t="s">
        <v>730</v>
      </c>
      <c r="C63" s="378"/>
      <c r="D63" s="378"/>
      <c r="E63" s="378"/>
      <c r="F63" s="326">
        <f>('1.1.3. Eixo Econ-Bem-estar ani.'!H7/$F$59)*100</f>
        <v>100</v>
      </c>
    </row>
    <row r="64" spans="1:6" ht="18" customHeight="1" x14ac:dyDescent="0.2">
      <c r="A64" s="326" t="s">
        <v>830</v>
      </c>
      <c r="B64" s="378" t="s">
        <v>731</v>
      </c>
      <c r="C64" s="378"/>
      <c r="D64" s="378"/>
      <c r="E64" s="378"/>
      <c r="F64" s="326">
        <f>('1.1.3. Eixo Econ-Bem-estar ani.'!H8/$F$59)*100</f>
        <v>100</v>
      </c>
    </row>
    <row r="65" spans="1:6" ht="18" customHeight="1" x14ac:dyDescent="0.2">
      <c r="A65" s="77">
        <v>48</v>
      </c>
      <c r="B65" s="378" t="s">
        <v>746</v>
      </c>
      <c r="C65" s="378"/>
      <c r="D65" s="378"/>
      <c r="E65" s="378"/>
      <c r="F65" s="326">
        <f>('1.1.3. Eixo Econ-Bem-estar ani.'!H9/$F$59)*100</f>
        <v>100</v>
      </c>
    </row>
    <row r="66" spans="1:6" ht="18" customHeight="1" x14ac:dyDescent="0.2">
      <c r="A66" s="326" t="s">
        <v>629</v>
      </c>
      <c r="B66" s="378" t="s">
        <v>732</v>
      </c>
      <c r="C66" s="378"/>
      <c r="D66" s="378"/>
      <c r="E66" s="378"/>
      <c r="F66" s="326">
        <f>('1.1.3. Eixo Econ-Bem-estar ani.'!H10/$F$59)*100</f>
        <v>100</v>
      </c>
    </row>
    <row r="67" spans="1:6" ht="18" customHeight="1" x14ac:dyDescent="0.2">
      <c r="A67" s="326" t="s">
        <v>630</v>
      </c>
      <c r="B67" s="378" t="s">
        <v>733</v>
      </c>
      <c r="C67" s="378"/>
      <c r="D67" s="378"/>
      <c r="E67" s="378"/>
      <c r="F67" s="326">
        <f>('1.1.3. Eixo Econ-Bem-estar ani.'!H11/$F$59)*100</f>
        <v>100</v>
      </c>
    </row>
    <row r="68" spans="1:6" ht="18" customHeight="1" x14ac:dyDescent="0.2">
      <c r="A68" s="326" t="s">
        <v>831</v>
      </c>
      <c r="B68" s="378" t="s">
        <v>735</v>
      </c>
      <c r="C68" s="378"/>
      <c r="D68" s="378"/>
      <c r="E68" s="378"/>
      <c r="F68" s="326">
        <f>('1.1.3. Eixo Econ-Bem-estar ani.'!H12/$F$59)*100</f>
        <v>100</v>
      </c>
    </row>
    <row r="69" spans="1:6" ht="18" customHeight="1" x14ac:dyDescent="0.2">
      <c r="A69" s="326" t="s">
        <v>832</v>
      </c>
      <c r="B69" s="378" t="s">
        <v>734</v>
      </c>
      <c r="C69" s="378"/>
      <c r="D69" s="378"/>
      <c r="E69" s="378"/>
      <c r="F69" s="326">
        <f>('1.1.3. Eixo Econ-Bem-estar ani.'!H13/$F$59)*100</f>
        <v>100</v>
      </c>
    </row>
    <row r="70" spans="1:6" ht="18" customHeight="1" x14ac:dyDescent="0.2">
      <c r="A70" s="77">
        <v>51</v>
      </c>
      <c r="B70" s="378" t="s">
        <v>736</v>
      </c>
      <c r="C70" s="378"/>
      <c r="D70" s="378"/>
      <c r="E70" s="378"/>
      <c r="F70" s="326">
        <f>('1.1.3. Eixo Econ-Bem-estar ani.'!H14/$F$59)*100</f>
        <v>100</v>
      </c>
    </row>
    <row r="71" spans="1:6" ht="18" customHeight="1" x14ac:dyDescent="0.2">
      <c r="A71" s="326" t="s">
        <v>635</v>
      </c>
      <c r="B71" s="378" t="s">
        <v>737</v>
      </c>
      <c r="C71" s="378"/>
      <c r="D71" s="378"/>
      <c r="E71" s="378"/>
      <c r="F71" s="326">
        <f>('1.1.3. Eixo Econ-Bem-estar ani.'!H15/$F$59)*100</f>
        <v>100</v>
      </c>
    </row>
    <row r="72" spans="1:6" ht="18" customHeight="1" x14ac:dyDescent="0.2">
      <c r="A72" s="326" t="s">
        <v>636</v>
      </c>
      <c r="B72" s="378" t="s">
        <v>738</v>
      </c>
      <c r="C72" s="378"/>
      <c r="D72" s="378"/>
      <c r="E72" s="378"/>
      <c r="F72" s="326">
        <f>('1.1.3. Eixo Econ-Bem-estar ani.'!H16/$F$59)*100</f>
        <v>100</v>
      </c>
    </row>
    <row r="73" spans="1:6" ht="18" customHeight="1" x14ac:dyDescent="0.2">
      <c r="A73" s="326" t="s">
        <v>637</v>
      </c>
      <c r="B73" s="378" t="s">
        <v>739</v>
      </c>
      <c r="C73" s="378"/>
      <c r="D73" s="378"/>
      <c r="E73" s="378"/>
      <c r="F73" s="326">
        <f>('1.1.3. Eixo Econ-Bem-estar ani.'!H17/$F$59)*100</f>
        <v>100</v>
      </c>
    </row>
    <row r="74" spans="1:6" ht="18" customHeight="1" x14ac:dyDescent="0.2">
      <c r="A74" s="326" t="s">
        <v>638</v>
      </c>
      <c r="B74" s="378" t="s">
        <v>740</v>
      </c>
      <c r="C74" s="378"/>
      <c r="D74" s="378"/>
      <c r="E74" s="378"/>
      <c r="F74" s="326">
        <f>('1.1.3. Eixo Econ-Bem-estar ani.'!H18/$F$59)*100</f>
        <v>100</v>
      </c>
    </row>
    <row r="75" spans="1:6" ht="18" customHeight="1" x14ac:dyDescent="0.2">
      <c r="A75" s="326" t="s">
        <v>833</v>
      </c>
      <c r="B75" s="378" t="s">
        <v>741</v>
      </c>
      <c r="C75" s="378"/>
      <c r="D75" s="378"/>
      <c r="E75" s="378"/>
      <c r="F75" s="326">
        <f>('1.1.3. Eixo Econ-Bem-estar ani.'!H19/$F$59)*100</f>
        <v>100</v>
      </c>
    </row>
    <row r="76" spans="1:6" ht="18" customHeight="1" x14ac:dyDescent="0.2">
      <c r="A76" s="326" t="s">
        <v>834</v>
      </c>
      <c r="B76" s="378" t="s">
        <v>742</v>
      </c>
      <c r="C76" s="378"/>
      <c r="D76" s="378"/>
      <c r="E76" s="378"/>
      <c r="F76" s="326">
        <f>('1.1.3. Eixo Econ-Bem-estar ani.'!H20/$F$59)*100</f>
        <v>100</v>
      </c>
    </row>
    <row r="77" spans="1:6" ht="18" customHeight="1" x14ac:dyDescent="0.2">
      <c r="A77" s="325" t="s">
        <v>835</v>
      </c>
      <c r="B77" s="680" t="s">
        <v>747</v>
      </c>
      <c r="C77" s="680"/>
      <c r="D77" s="680"/>
      <c r="E77" s="680"/>
      <c r="F77" s="326">
        <f>('1.1.3. Eixo Econ-Bem-estar ani.'!H21/$F$59)*100</f>
        <v>100</v>
      </c>
    </row>
    <row r="78" spans="1:6" ht="18" customHeight="1" thickBot="1" x14ac:dyDescent="0.25">
      <c r="A78" s="351">
        <v>55</v>
      </c>
      <c r="B78" s="378" t="s">
        <v>847</v>
      </c>
      <c r="C78" s="378"/>
      <c r="D78" s="378"/>
      <c r="E78" s="680"/>
      <c r="F78" s="325">
        <f>('1.1.3. Eixo Econ-Bem-estar ani.'!H22/$F$59)*100</f>
        <v>100</v>
      </c>
    </row>
    <row r="79" spans="1:6" ht="18" customHeight="1" thickBot="1" x14ac:dyDescent="0.25">
      <c r="A79" s="4"/>
      <c r="B79" s="157"/>
      <c r="C79" s="157"/>
      <c r="D79" s="157"/>
      <c r="E79" s="299" t="s">
        <v>805</v>
      </c>
      <c r="F79" s="302">
        <f>AVERAGE(F61:F77)</f>
        <v>100</v>
      </c>
    </row>
    <row r="80" spans="1:6" ht="15" customHeight="1" x14ac:dyDescent="0.2">
      <c r="E80" s="151" t="s">
        <v>700</v>
      </c>
      <c r="F80" s="152">
        <v>8.7378239999999999E-3</v>
      </c>
    </row>
    <row r="81" spans="1:6" ht="18" customHeight="1" x14ac:dyDescent="0.2">
      <c r="A81" s="149" t="s">
        <v>693</v>
      </c>
      <c r="B81" s="689" t="s">
        <v>679</v>
      </c>
      <c r="C81" s="689"/>
      <c r="D81" s="689"/>
      <c r="E81" s="689"/>
      <c r="F81" s="149" t="s">
        <v>674</v>
      </c>
    </row>
    <row r="82" spans="1:6" s="69" customFormat="1" ht="18" customHeight="1" x14ac:dyDescent="0.2">
      <c r="A82" s="77">
        <v>56</v>
      </c>
      <c r="B82" s="378" t="s">
        <v>757</v>
      </c>
      <c r="C82" s="378"/>
      <c r="D82" s="378"/>
      <c r="E82" s="378"/>
      <c r="F82" s="77">
        <f>('1.1.4. Eixo Econ. - Financeiro'!H5/$F$80)*100</f>
        <v>100</v>
      </c>
    </row>
    <row r="83" spans="1:6" s="69" customFormat="1" ht="18" customHeight="1" x14ac:dyDescent="0.2">
      <c r="A83" s="77">
        <v>57</v>
      </c>
      <c r="B83" s="378" t="s">
        <v>749</v>
      </c>
      <c r="C83" s="378"/>
      <c r="D83" s="378"/>
      <c r="E83" s="378"/>
      <c r="F83" s="77">
        <f>('1.1.4. Eixo Econ. - Financeiro'!H6/$F$80)*100</f>
        <v>100</v>
      </c>
    </row>
    <row r="84" spans="1:6" s="69" customFormat="1" ht="18" customHeight="1" x14ac:dyDescent="0.2">
      <c r="A84" s="77">
        <v>58</v>
      </c>
      <c r="B84" s="378" t="s">
        <v>750</v>
      </c>
      <c r="C84" s="378"/>
      <c r="D84" s="378"/>
      <c r="E84" s="378"/>
      <c r="F84" s="77">
        <f>('1.1.4. Eixo Econ. - Financeiro'!H7/$F$80)*100</f>
        <v>100</v>
      </c>
    </row>
    <row r="85" spans="1:6" s="69" customFormat="1" ht="18" customHeight="1" x14ac:dyDescent="0.2">
      <c r="A85" s="77">
        <v>59</v>
      </c>
      <c r="B85" s="378" t="s">
        <v>770</v>
      </c>
      <c r="C85" s="378"/>
      <c r="D85" s="378"/>
      <c r="E85" s="378"/>
      <c r="F85" s="77">
        <f>('1.1.4. Eixo Econ. - Financeiro'!H8/$F$80)*100</f>
        <v>100</v>
      </c>
    </row>
    <row r="86" spans="1:6" s="69" customFormat="1" ht="18" customHeight="1" x14ac:dyDescent="0.2">
      <c r="A86" s="77">
        <v>60</v>
      </c>
      <c r="B86" s="378" t="s">
        <v>751</v>
      </c>
      <c r="C86" s="378"/>
      <c r="D86" s="378"/>
      <c r="E86" s="378"/>
      <c r="F86" s="77">
        <f>('1.1.4. Eixo Econ. - Financeiro'!H9/$F$80)*100</f>
        <v>100</v>
      </c>
    </row>
    <row r="87" spans="1:6" s="69" customFormat="1" ht="18" customHeight="1" x14ac:dyDescent="0.2">
      <c r="A87" s="77">
        <v>61</v>
      </c>
      <c r="B87" s="378" t="s">
        <v>752</v>
      </c>
      <c r="C87" s="378"/>
      <c r="D87" s="378"/>
      <c r="E87" s="378"/>
      <c r="F87" s="77">
        <f>('1.1.4. Eixo Econ. - Financeiro'!H10/$F$80)*100</f>
        <v>100</v>
      </c>
    </row>
    <row r="88" spans="1:6" s="69" customFormat="1" ht="18" customHeight="1" x14ac:dyDescent="0.2">
      <c r="A88" s="77">
        <v>62</v>
      </c>
      <c r="B88" s="378" t="s">
        <v>753</v>
      </c>
      <c r="C88" s="378"/>
      <c r="D88" s="378"/>
      <c r="E88" s="378"/>
      <c r="F88" s="77">
        <f>('1.1.4. Eixo Econ. - Financeiro'!H11/$F$80)*100</f>
        <v>100</v>
      </c>
    </row>
    <row r="89" spans="1:6" s="69" customFormat="1" ht="18" customHeight="1" x14ac:dyDescent="0.2">
      <c r="A89" s="77">
        <v>63</v>
      </c>
      <c r="B89" s="378" t="s">
        <v>754</v>
      </c>
      <c r="C89" s="378"/>
      <c r="D89" s="378"/>
      <c r="E89" s="378"/>
      <c r="F89" s="77">
        <f>('1.1.4. Eixo Econ. - Financeiro'!H12/$F$80)*100</f>
        <v>100</v>
      </c>
    </row>
    <row r="90" spans="1:6" s="69" customFormat="1" ht="18" customHeight="1" x14ac:dyDescent="0.2">
      <c r="A90" s="77">
        <v>64</v>
      </c>
      <c r="B90" s="378" t="s">
        <v>771</v>
      </c>
      <c r="C90" s="378"/>
      <c r="D90" s="378"/>
      <c r="E90" s="378"/>
      <c r="F90" s="77">
        <f>('1.1.4. Eixo Econ. - Financeiro'!H13/$F$80)*100</f>
        <v>100</v>
      </c>
    </row>
    <row r="91" spans="1:6" s="69" customFormat="1" ht="18" customHeight="1" x14ac:dyDescent="0.2">
      <c r="A91" s="77">
        <v>65</v>
      </c>
      <c r="B91" s="378" t="s">
        <v>755</v>
      </c>
      <c r="C91" s="378"/>
      <c r="D91" s="378"/>
      <c r="E91" s="378"/>
      <c r="F91" s="77">
        <f>('1.1.4. Eixo Econ. - Financeiro'!H14/$F$80)*100</f>
        <v>100</v>
      </c>
    </row>
    <row r="92" spans="1:6" s="69" customFormat="1" ht="18" customHeight="1" thickBot="1" x14ac:dyDescent="0.25">
      <c r="A92" s="77">
        <v>66</v>
      </c>
      <c r="B92" s="378" t="s">
        <v>756</v>
      </c>
      <c r="C92" s="378"/>
      <c r="D92" s="378"/>
      <c r="E92" s="680"/>
      <c r="F92" s="172">
        <f>('1.1.4. Eixo Econ. - Financeiro'!H15/$F$80)*100</f>
        <v>100</v>
      </c>
    </row>
    <row r="93" spans="1:6" s="69" customFormat="1" ht="18" customHeight="1" thickBot="1" x14ac:dyDescent="0.25">
      <c r="A93" s="4"/>
      <c r="B93" s="157"/>
      <c r="C93" s="157"/>
      <c r="D93" s="157"/>
      <c r="E93" s="299" t="s">
        <v>805</v>
      </c>
      <c r="F93" s="303">
        <f>AVERAGE(F82:F92)</f>
        <v>100</v>
      </c>
    </row>
    <row r="94" spans="1:6" ht="15" customHeight="1" x14ac:dyDescent="0.2">
      <c r="E94" s="151" t="s">
        <v>700</v>
      </c>
      <c r="F94" s="152">
        <v>1.8448928E-2</v>
      </c>
    </row>
    <row r="95" spans="1:6" ht="18" customHeight="1" x14ac:dyDescent="0.2">
      <c r="A95" s="154" t="s">
        <v>693</v>
      </c>
      <c r="B95" s="696" t="s">
        <v>678</v>
      </c>
      <c r="C95" s="697"/>
      <c r="D95" s="697"/>
      <c r="E95" s="698"/>
      <c r="F95" s="154" t="s">
        <v>674</v>
      </c>
    </row>
    <row r="96" spans="1:6" s="69" customFormat="1" ht="18" customHeight="1" x14ac:dyDescent="0.2">
      <c r="A96" s="77">
        <v>67</v>
      </c>
      <c r="B96" s="378" t="s">
        <v>426</v>
      </c>
      <c r="C96" s="378"/>
      <c r="D96" s="378"/>
      <c r="E96" s="378"/>
      <c r="F96" s="77">
        <f>('1.2. Eixo Social '!H5/$F$94)*100</f>
        <v>100</v>
      </c>
    </row>
    <row r="97" spans="1:6" s="69" customFormat="1" ht="18" customHeight="1" x14ac:dyDescent="0.2">
      <c r="A97" s="77">
        <v>68</v>
      </c>
      <c r="B97" s="378" t="s">
        <v>418</v>
      </c>
      <c r="C97" s="378"/>
      <c r="D97" s="378"/>
      <c r="E97" s="378"/>
      <c r="F97" s="77">
        <f>('1.2. Eixo Social '!H6/$F$94)*100</f>
        <v>100</v>
      </c>
    </row>
    <row r="98" spans="1:6" s="69" customFormat="1" ht="18" customHeight="1" x14ac:dyDescent="0.2">
      <c r="A98" s="77">
        <v>69</v>
      </c>
      <c r="B98" s="378" t="s">
        <v>769</v>
      </c>
      <c r="C98" s="378"/>
      <c r="D98" s="378"/>
      <c r="E98" s="378"/>
      <c r="F98" s="77">
        <f>('1.2. Eixo Social '!H7/$F$94)*100</f>
        <v>100</v>
      </c>
    </row>
    <row r="99" spans="1:6" s="69" customFormat="1" ht="18" customHeight="1" x14ac:dyDescent="0.2">
      <c r="A99" s="77">
        <v>70</v>
      </c>
      <c r="B99" s="378" t="s">
        <v>417</v>
      </c>
      <c r="C99" s="378"/>
      <c r="D99" s="378"/>
      <c r="E99" s="378"/>
      <c r="F99" s="77">
        <f>('1.2. Eixo Social '!H8/$F$94)*100</f>
        <v>100</v>
      </c>
    </row>
    <row r="100" spans="1:6" s="69" customFormat="1" ht="18" customHeight="1" x14ac:dyDescent="0.2">
      <c r="A100" s="77">
        <v>71</v>
      </c>
      <c r="B100" s="378" t="s">
        <v>416</v>
      </c>
      <c r="C100" s="378"/>
      <c r="D100" s="378"/>
      <c r="E100" s="378"/>
      <c r="F100" s="77">
        <f>('1.2. Eixo Social '!H9/$F$94)*100</f>
        <v>100</v>
      </c>
    </row>
    <row r="101" spans="1:6" s="69" customFormat="1" ht="18" customHeight="1" x14ac:dyDescent="0.2">
      <c r="A101" s="77">
        <v>72</v>
      </c>
      <c r="B101" s="378" t="s">
        <v>427</v>
      </c>
      <c r="C101" s="378"/>
      <c r="D101" s="378"/>
      <c r="E101" s="378"/>
      <c r="F101" s="77">
        <f>('1.2. Eixo Social '!H10/$F$94)*100</f>
        <v>100</v>
      </c>
    </row>
    <row r="102" spans="1:6" s="69" customFormat="1" ht="18" customHeight="1" x14ac:dyDescent="0.2">
      <c r="A102" s="77">
        <v>73</v>
      </c>
      <c r="B102" s="378" t="s">
        <v>428</v>
      </c>
      <c r="C102" s="378"/>
      <c r="D102" s="378"/>
      <c r="E102" s="378"/>
      <c r="F102" s="77">
        <f>('1.2. Eixo Social '!H11/$F$94)*100</f>
        <v>100</v>
      </c>
    </row>
    <row r="103" spans="1:6" s="69" customFormat="1" ht="18" customHeight="1" x14ac:dyDescent="0.2">
      <c r="A103" s="77">
        <v>74</v>
      </c>
      <c r="B103" s="378" t="s">
        <v>758</v>
      </c>
      <c r="C103" s="378"/>
      <c r="D103" s="378"/>
      <c r="E103" s="378"/>
      <c r="F103" s="77">
        <f>('1.2. Eixo Social '!H12/$F$94)*100</f>
        <v>100</v>
      </c>
    </row>
    <row r="104" spans="1:6" s="69" customFormat="1" ht="18" customHeight="1" x14ac:dyDescent="0.2">
      <c r="A104" s="77">
        <v>75</v>
      </c>
      <c r="B104" s="378" t="s">
        <v>443</v>
      </c>
      <c r="C104" s="378"/>
      <c r="D104" s="378"/>
      <c r="E104" s="378"/>
      <c r="F104" s="77">
        <f>('1.2. Eixo Social '!H13/$F$94)*100</f>
        <v>100</v>
      </c>
    </row>
    <row r="105" spans="1:6" s="69" customFormat="1" ht="18" customHeight="1" x14ac:dyDescent="0.2">
      <c r="A105" s="77">
        <v>76</v>
      </c>
      <c r="B105" s="378" t="s">
        <v>766</v>
      </c>
      <c r="C105" s="378"/>
      <c r="D105" s="378"/>
      <c r="E105" s="378"/>
      <c r="F105" s="77">
        <f>('1.2. Eixo Social '!H14/$F$94)*100</f>
        <v>100</v>
      </c>
    </row>
    <row r="106" spans="1:6" s="69" customFormat="1" ht="18" customHeight="1" x14ac:dyDescent="0.2">
      <c r="A106" s="77">
        <v>77</v>
      </c>
      <c r="B106" s="378" t="s">
        <v>767</v>
      </c>
      <c r="C106" s="378"/>
      <c r="D106" s="378"/>
      <c r="E106" s="378"/>
      <c r="F106" s="77">
        <f>('1.2. Eixo Social '!H15/$F$94)*100</f>
        <v>100</v>
      </c>
    </row>
    <row r="107" spans="1:6" s="69" customFormat="1" ht="18" customHeight="1" x14ac:dyDescent="0.2">
      <c r="A107" s="77">
        <v>78</v>
      </c>
      <c r="B107" s="378" t="s">
        <v>768</v>
      </c>
      <c r="C107" s="378"/>
      <c r="D107" s="378"/>
      <c r="E107" s="378"/>
      <c r="F107" s="77">
        <f>('1.2. Eixo Social '!H16/$F$94)*100</f>
        <v>100</v>
      </c>
    </row>
    <row r="108" spans="1:6" s="69" customFormat="1" ht="18" customHeight="1" x14ac:dyDescent="0.2">
      <c r="A108" s="77">
        <v>79</v>
      </c>
      <c r="B108" s="378" t="s">
        <v>764</v>
      </c>
      <c r="C108" s="378"/>
      <c r="D108" s="378"/>
      <c r="E108" s="378"/>
      <c r="F108" s="77">
        <f>('1.2. Eixo Social '!H17/$F$94)*100</f>
        <v>100</v>
      </c>
    </row>
    <row r="109" spans="1:6" s="69" customFormat="1" ht="18" customHeight="1" thickBot="1" x14ac:dyDescent="0.25">
      <c r="A109" s="77">
        <v>80</v>
      </c>
      <c r="B109" s="378" t="s">
        <v>765</v>
      </c>
      <c r="C109" s="378"/>
      <c r="D109" s="378"/>
      <c r="E109" s="680"/>
      <c r="F109" s="172">
        <f>('1.2. Eixo Social '!H18/$F$94)*100</f>
        <v>100</v>
      </c>
    </row>
    <row r="110" spans="1:6" s="69" customFormat="1" ht="18" customHeight="1" thickBot="1" x14ac:dyDescent="0.25">
      <c r="A110" s="4"/>
      <c r="B110" s="157"/>
      <c r="C110" s="157"/>
      <c r="D110" s="157"/>
      <c r="E110" s="299" t="s">
        <v>805</v>
      </c>
      <c r="F110" s="304">
        <f>AVERAGE(F96:F109)</f>
        <v>100</v>
      </c>
    </row>
    <row r="111" spans="1:6" ht="15" customHeight="1" x14ac:dyDescent="0.2">
      <c r="E111" s="151" t="s">
        <v>700</v>
      </c>
      <c r="F111" s="152">
        <v>9.5208580000000001E-3</v>
      </c>
    </row>
    <row r="112" spans="1:6" s="104" customFormat="1" ht="18" customHeight="1" x14ac:dyDescent="0.2">
      <c r="A112" s="268" t="s">
        <v>693</v>
      </c>
      <c r="B112" s="690" t="s">
        <v>797</v>
      </c>
      <c r="C112" s="691"/>
      <c r="D112" s="691"/>
      <c r="E112" s="692"/>
      <c r="F112" s="268" t="s">
        <v>674</v>
      </c>
    </row>
    <row r="113" spans="1:6" s="69" customFormat="1" ht="18" customHeight="1" x14ac:dyDescent="0.2">
      <c r="A113" s="77">
        <v>81</v>
      </c>
      <c r="B113" s="378" t="s">
        <v>759</v>
      </c>
      <c r="C113" s="378"/>
      <c r="D113" s="378"/>
      <c r="E113" s="378"/>
      <c r="F113" s="77">
        <f>('1.3. Eixo Ambiental '!I5/$F$111)*100</f>
        <v>100</v>
      </c>
    </row>
    <row r="114" spans="1:6" s="69" customFormat="1" ht="18" customHeight="1" x14ac:dyDescent="0.2">
      <c r="A114" s="77">
        <v>82</v>
      </c>
      <c r="B114" s="378" t="s">
        <v>469</v>
      </c>
      <c r="C114" s="378"/>
      <c r="D114" s="378"/>
      <c r="E114" s="378"/>
      <c r="F114" s="77">
        <f>('1.3. Eixo Ambiental '!I6/$F$111)*100</f>
        <v>100</v>
      </c>
    </row>
    <row r="115" spans="1:6" s="69" customFormat="1" ht="18" customHeight="1" x14ac:dyDescent="0.2">
      <c r="A115" s="77">
        <v>83</v>
      </c>
      <c r="B115" s="378" t="s">
        <v>470</v>
      </c>
      <c r="C115" s="378"/>
      <c r="D115" s="378"/>
      <c r="E115" s="378"/>
      <c r="F115" s="77">
        <f>('1.3. Eixo Ambiental '!I7/$F$111)*100</f>
        <v>100</v>
      </c>
    </row>
    <row r="116" spans="1:6" s="69" customFormat="1" ht="18" customHeight="1" x14ac:dyDescent="0.2">
      <c r="A116" s="77">
        <v>84</v>
      </c>
      <c r="B116" s="378" t="s">
        <v>473</v>
      </c>
      <c r="C116" s="378"/>
      <c r="D116" s="378"/>
      <c r="E116" s="378"/>
      <c r="F116" s="77">
        <f>('1.3. Eixo Ambiental '!I8/$F$111)*100</f>
        <v>100</v>
      </c>
    </row>
    <row r="117" spans="1:6" s="69" customFormat="1" ht="18" customHeight="1" x14ac:dyDescent="0.2">
      <c r="A117" s="77">
        <v>85</v>
      </c>
      <c r="B117" s="378" t="s">
        <v>477</v>
      </c>
      <c r="C117" s="378"/>
      <c r="D117" s="378"/>
      <c r="E117" s="378"/>
      <c r="F117" s="77">
        <f>('1.3. Eixo Ambiental '!I9/$F$111)*100</f>
        <v>100</v>
      </c>
    </row>
    <row r="118" spans="1:6" s="69" customFormat="1" ht="18" customHeight="1" x14ac:dyDescent="0.2">
      <c r="A118" s="77">
        <v>86</v>
      </c>
      <c r="B118" s="378" t="s">
        <v>480</v>
      </c>
      <c r="C118" s="378"/>
      <c r="D118" s="378"/>
      <c r="E118" s="378"/>
      <c r="F118" s="77">
        <f>('1.3. Eixo Ambiental '!I10/$F$111)*100</f>
        <v>100</v>
      </c>
    </row>
    <row r="119" spans="1:6" s="69" customFormat="1" ht="18" customHeight="1" x14ac:dyDescent="0.2">
      <c r="A119" s="77">
        <v>87</v>
      </c>
      <c r="B119" s="378" t="s">
        <v>483</v>
      </c>
      <c r="C119" s="378"/>
      <c r="D119" s="378"/>
      <c r="E119" s="378"/>
      <c r="F119" s="77">
        <f>('1.3. Eixo Ambiental '!I11/$F$111)*100</f>
        <v>100</v>
      </c>
    </row>
    <row r="120" spans="1:6" s="69" customFormat="1" ht="18" customHeight="1" x14ac:dyDescent="0.2">
      <c r="A120" s="77">
        <v>88</v>
      </c>
      <c r="B120" s="378" t="s">
        <v>760</v>
      </c>
      <c r="C120" s="378"/>
      <c r="D120" s="378"/>
      <c r="E120" s="378"/>
      <c r="F120" s="77">
        <f>('1.3. Eixo Ambiental '!I12/$F$111)*100</f>
        <v>100</v>
      </c>
    </row>
    <row r="121" spans="1:6" s="69" customFormat="1" ht="18" customHeight="1" x14ac:dyDescent="0.2">
      <c r="A121" s="77">
        <v>89</v>
      </c>
      <c r="B121" s="378" t="s">
        <v>761</v>
      </c>
      <c r="C121" s="378"/>
      <c r="D121" s="378"/>
      <c r="E121" s="378"/>
      <c r="F121" s="77">
        <f>('1.3. Eixo Ambiental '!I13/$F$111)*100</f>
        <v>100</v>
      </c>
    </row>
    <row r="122" spans="1:6" s="69" customFormat="1" ht="18" customHeight="1" x14ac:dyDescent="0.2">
      <c r="A122" s="77">
        <v>90</v>
      </c>
      <c r="B122" s="378" t="s">
        <v>762</v>
      </c>
      <c r="C122" s="378"/>
      <c r="D122" s="378"/>
      <c r="E122" s="378"/>
      <c r="F122" s="77">
        <f>('1.3. Eixo Ambiental '!I14/$F$111)*100</f>
        <v>100</v>
      </c>
    </row>
    <row r="123" spans="1:6" s="69" customFormat="1" ht="18" customHeight="1" thickBot="1" x14ac:dyDescent="0.25">
      <c r="A123" s="77">
        <v>91</v>
      </c>
      <c r="B123" s="378" t="s">
        <v>763</v>
      </c>
      <c r="C123" s="378"/>
      <c r="D123" s="378"/>
      <c r="E123" s="680"/>
      <c r="F123" s="172">
        <f>('1.3. Eixo Ambiental '!I15/$F$111)*100</f>
        <v>100</v>
      </c>
    </row>
    <row r="124" spans="1:6" s="69" customFormat="1" ht="18" customHeight="1" thickBot="1" x14ac:dyDescent="0.25">
      <c r="A124" s="4"/>
      <c r="B124" s="157"/>
      <c r="C124" s="157"/>
      <c r="D124" s="157"/>
      <c r="E124" s="299" t="s">
        <v>805</v>
      </c>
      <c r="F124" s="305">
        <f>AVERAGE(F113:F123)</f>
        <v>100</v>
      </c>
    </row>
    <row r="125" spans="1:6" ht="15" customHeight="1" x14ac:dyDescent="0.2">
      <c r="E125" s="151" t="s">
        <v>700</v>
      </c>
      <c r="F125" s="152">
        <v>1.04729434E-2</v>
      </c>
    </row>
    <row r="126" spans="1:6" ht="18" customHeight="1" x14ac:dyDescent="0.2">
      <c r="A126" s="268" t="s">
        <v>693</v>
      </c>
      <c r="B126" s="693" t="s">
        <v>798</v>
      </c>
      <c r="C126" s="694"/>
      <c r="D126" s="694"/>
      <c r="E126" s="695"/>
      <c r="F126" s="268" t="s">
        <v>674</v>
      </c>
    </row>
    <row r="127" spans="1:6" s="69" customFormat="1" ht="18" customHeight="1" x14ac:dyDescent="0.2">
      <c r="A127" s="326">
        <v>81</v>
      </c>
      <c r="B127" s="378" t="s">
        <v>759</v>
      </c>
      <c r="C127" s="378"/>
      <c r="D127" s="378"/>
      <c r="E127" s="378"/>
      <c r="F127" s="156">
        <f>('1.3. Eixo Ambiental '!J5/$F$125)*100</f>
        <v>100</v>
      </c>
    </row>
    <row r="128" spans="1:6" s="69" customFormat="1" ht="18" customHeight="1" x14ac:dyDescent="0.2">
      <c r="A128" s="326">
        <v>82</v>
      </c>
      <c r="B128" s="378" t="s">
        <v>469</v>
      </c>
      <c r="C128" s="378"/>
      <c r="D128" s="378"/>
      <c r="E128" s="378"/>
      <c r="F128" s="156">
        <f>('1.3. Eixo Ambiental '!J6/$F$125)*100</f>
        <v>100</v>
      </c>
    </row>
    <row r="129" spans="1:6" s="69" customFormat="1" ht="18" customHeight="1" x14ac:dyDescent="0.2">
      <c r="A129" s="326">
        <v>83</v>
      </c>
      <c r="B129" s="378" t="s">
        <v>470</v>
      </c>
      <c r="C129" s="378"/>
      <c r="D129" s="378"/>
      <c r="E129" s="378"/>
      <c r="F129" s="156">
        <f>('1.3. Eixo Ambiental '!J7/$F$125)*100</f>
        <v>100</v>
      </c>
    </row>
    <row r="130" spans="1:6" s="69" customFormat="1" ht="18" customHeight="1" x14ac:dyDescent="0.2">
      <c r="A130" s="326">
        <v>84</v>
      </c>
      <c r="B130" s="378" t="s">
        <v>473</v>
      </c>
      <c r="C130" s="378"/>
      <c r="D130" s="378"/>
      <c r="E130" s="378"/>
      <c r="F130" s="156">
        <f>('1.3. Eixo Ambiental '!J8/$F$125)*100</f>
        <v>100</v>
      </c>
    </row>
    <row r="131" spans="1:6" s="69" customFormat="1" ht="18" customHeight="1" x14ac:dyDescent="0.2">
      <c r="A131" s="326">
        <v>85</v>
      </c>
      <c r="B131" s="378" t="s">
        <v>477</v>
      </c>
      <c r="C131" s="378"/>
      <c r="D131" s="378"/>
      <c r="E131" s="378"/>
      <c r="F131" s="156">
        <f>('1.3. Eixo Ambiental '!J9/$F$125)*100</f>
        <v>100</v>
      </c>
    </row>
    <row r="132" spans="1:6" s="69" customFormat="1" ht="18" customHeight="1" x14ac:dyDescent="0.2">
      <c r="A132" s="326">
        <v>86</v>
      </c>
      <c r="B132" s="378" t="s">
        <v>480</v>
      </c>
      <c r="C132" s="378"/>
      <c r="D132" s="378"/>
      <c r="E132" s="378"/>
      <c r="F132" s="156">
        <f>('1.3. Eixo Ambiental '!J10/$F$125)*100</f>
        <v>100</v>
      </c>
    </row>
    <row r="133" spans="1:6" s="69" customFormat="1" ht="18" customHeight="1" x14ac:dyDescent="0.2">
      <c r="A133" s="326">
        <v>87</v>
      </c>
      <c r="B133" s="378" t="s">
        <v>483</v>
      </c>
      <c r="C133" s="378"/>
      <c r="D133" s="378"/>
      <c r="E133" s="378"/>
      <c r="F133" s="156">
        <f>('1.3. Eixo Ambiental '!J11/$F$125)*100</f>
        <v>100</v>
      </c>
    </row>
    <row r="134" spans="1:6" s="69" customFormat="1" ht="18" customHeight="1" x14ac:dyDescent="0.2">
      <c r="A134" s="326">
        <v>88</v>
      </c>
      <c r="B134" s="378" t="s">
        <v>760</v>
      </c>
      <c r="C134" s="378"/>
      <c r="D134" s="378"/>
      <c r="E134" s="378"/>
      <c r="F134" s="156">
        <f>('1.3. Eixo Ambiental '!J12/$F$125)*100</f>
        <v>100</v>
      </c>
    </row>
    <row r="135" spans="1:6" s="69" customFormat="1" ht="18" customHeight="1" x14ac:dyDescent="0.2">
      <c r="A135" s="326" t="s">
        <v>584</v>
      </c>
      <c r="B135" s="378" t="s">
        <v>761</v>
      </c>
      <c r="C135" s="378"/>
      <c r="D135" s="378"/>
      <c r="E135" s="378"/>
      <c r="F135" s="156" t="s">
        <v>584</v>
      </c>
    </row>
    <row r="136" spans="1:6" s="69" customFormat="1" ht="18" customHeight="1" x14ac:dyDescent="0.2">
      <c r="A136" s="326">
        <v>90</v>
      </c>
      <c r="B136" s="378" t="s">
        <v>784</v>
      </c>
      <c r="C136" s="378"/>
      <c r="D136" s="378"/>
      <c r="E136" s="378"/>
      <c r="F136" s="156">
        <f>('1.3. Eixo Ambiental '!J14/$F$125)*100</f>
        <v>100</v>
      </c>
    </row>
    <row r="137" spans="1:6" s="69" customFormat="1" ht="18" customHeight="1" thickBot="1" x14ac:dyDescent="0.25">
      <c r="A137" s="326">
        <v>91</v>
      </c>
      <c r="B137" s="378" t="s">
        <v>783</v>
      </c>
      <c r="C137" s="378"/>
      <c r="D137" s="378"/>
      <c r="E137" s="680"/>
      <c r="F137" s="307">
        <f>('1.3. Eixo Ambiental '!J15/$F$125)*100</f>
        <v>100</v>
      </c>
    </row>
    <row r="138" spans="1:6" s="69" customFormat="1" ht="18" customHeight="1" thickBot="1" x14ac:dyDescent="0.25">
      <c r="A138" s="4"/>
      <c r="B138" s="157"/>
      <c r="C138" s="157"/>
      <c r="D138" s="157"/>
      <c r="E138" s="299" t="s">
        <v>805</v>
      </c>
      <c r="F138" s="305">
        <f>AVERAGE(F127:F137)</f>
        <v>100</v>
      </c>
    </row>
    <row r="139" spans="1:6" s="69" customFormat="1" ht="18" customHeight="1" x14ac:dyDescent="0.2">
      <c r="A139" s="4"/>
      <c r="B139" s="157"/>
      <c r="C139" s="157"/>
      <c r="D139" s="157"/>
      <c r="E139" s="157"/>
      <c r="F139" s="306"/>
    </row>
    <row r="140" spans="1:6" s="69" customFormat="1" ht="18" customHeight="1" x14ac:dyDescent="0.2">
      <c r="A140" s="4"/>
      <c r="B140" s="157"/>
      <c r="C140" s="157"/>
      <c r="D140" s="157"/>
      <c r="E140" s="157"/>
      <c r="F140" s="306"/>
    </row>
  </sheetData>
  <sheetProtection password="CC17" sheet="1" objects="1" scenarios="1" selectLockedCells="1"/>
  <mergeCells count="122">
    <mergeCell ref="B86:E86"/>
    <mergeCell ref="B87:E87"/>
    <mergeCell ref="B74:E74"/>
    <mergeCell ref="B75:E75"/>
    <mergeCell ref="B137:E137"/>
    <mergeCell ref="B131:E131"/>
    <mergeCell ref="B132:E132"/>
    <mergeCell ref="B133:E133"/>
    <mergeCell ref="B134:E134"/>
    <mergeCell ref="B135:E135"/>
    <mergeCell ref="B136:E136"/>
    <mergeCell ref="B118:E118"/>
    <mergeCell ref="B119:E119"/>
    <mergeCell ref="B120:E120"/>
    <mergeCell ref="B121:E121"/>
    <mergeCell ref="B122:E122"/>
    <mergeCell ref="B123:E123"/>
    <mergeCell ref="B127:E127"/>
    <mergeCell ref="B128:E128"/>
    <mergeCell ref="B129:E129"/>
    <mergeCell ref="B130:E130"/>
    <mergeCell ref="B126:E126"/>
    <mergeCell ref="B92:E92"/>
    <mergeCell ref="B95:E95"/>
    <mergeCell ref="B96:E96"/>
    <mergeCell ref="B97:E97"/>
    <mergeCell ref="B98:E98"/>
    <mergeCell ref="B99:E99"/>
    <mergeCell ref="B100:E100"/>
    <mergeCell ref="B88:E88"/>
    <mergeCell ref="B89:E89"/>
    <mergeCell ref="B90:E90"/>
    <mergeCell ref="B91:E91"/>
    <mergeCell ref="B114:E114"/>
    <mergeCell ref="B115:E115"/>
    <mergeCell ref="B116:E116"/>
    <mergeCell ref="B117:E117"/>
    <mergeCell ref="B113:E113"/>
    <mergeCell ref="B101:E101"/>
    <mergeCell ref="B102:E102"/>
    <mergeCell ref="B103:E103"/>
    <mergeCell ref="B104:E104"/>
    <mergeCell ref="B106:E106"/>
    <mergeCell ref="B107:E107"/>
    <mergeCell ref="B108:E108"/>
    <mergeCell ref="B109:E109"/>
    <mergeCell ref="B112:E112"/>
    <mergeCell ref="B105:E105"/>
    <mergeCell ref="B82:E82"/>
    <mergeCell ref="B83:E83"/>
    <mergeCell ref="B84:E84"/>
    <mergeCell ref="B85:E85"/>
    <mergeCell ref="B62:E62"/>
    <mergeCell ref="B63:E63"/>
    <mergeCell ref="B64:E64"/>
    <mergeCell ref="B65:E65"/>
    <mergeCell ref="B69:E69"/>
    <mergeCell ref="B70:E70"/>
    <mergeCell ref="B71:E71"/>
    <mergeCell ref="B72:E72"/>
    <mergeCell ref="B73:E73"/>
    <mergeCell ref="B78:E78"/>
    <mergeCell ref="B66:E66"/>
    <mergeCell ref="B67:E67"/>
    <mergeCell ref="B68:E68"/>
    <mergeCell ref="B11:E11"/>
    <mergeCell ref="B12:E12"/>
    <mergeCell ref="B13:E13"/>
    <mergeCell ref="B15:E15"/>
    <mergeCell ref="B9:E9"/>
    <mergeCell ref="B6:E6"/>
    <mergeCell ref="B76:E76"/>
    <mergeCell ref="B77:E77"/>
    <mergeCell ref="B81:E81"/>
    <mergeCell ref="B45:E45"/>
    <mergeCell ref="B46:E46"/>
    <mergeCell ref="B47:E47"/>
    <mergeCell ref="B48:E48"/>
    <mergeCell ref="B30:E30"/>
    <mergeCell ref="B14:E14"/>
    <mergeCell ref="A1:F1"/>
    <mergeCell ref="B37:E37"/>
    <mergeCell ref="B38:E38"/>
    <mergeCell ref="B39:E39"/>
    <mergeCell ref="B40:E40"/>
    <mergeCell ref="B35:E35"/>
    <mergeCell ref="B36:E36"/>
    <mergeCell ref="B23:E23"/>
    <mergeCell ref="B24:E24"/>
    <mergeCell ref="B25:E25"/>
    <mergeCell ref="B26:E26"/>
    <mergeCell ref="B27:E27"/>
    <mergeCell ref="B28:E28"/>
    <mergeCell ref="B29:E29"/>
    <mergeCell ref="B33:E33"/>
    <mergeCell ref="B34:E34"/>
    <mergeCell ref="B5:E5"/>
    <mergeCell ref="B20:E20"/>
    <mergeCell ref="B7:E7"/>
    <mergeCell ref="B8:E8"/>
    <mergeCell ref="B17:E17"/>
    <mergeCell ref="B18:E18"/>
    <mergeCell ref="B19:E19"/>
    <mergeCell ref="B60:E60"/>
    <mergeCell ref="B61:E61"/>
    <mergeCell ref="B49:E49"/>
    <mergeCell ref="B50:E50"/>
    <mergeCell ref="B51:E51"/>
    <mergeCell ref="B52:E52"/>
    <mergeCell ref="B10:E10"/>
    <mergeCell ref="B16:E16"/>
    <mergeCell ref="B21:E21"/>
    <mergeCell ref="B22:E22"/>
    <mergeCell ref="B53:E53"/>
    <mergeCell ref="B54:E54"/>
    <mergeCell ref="B55:E55"/>
    <mergeCell ref="B56:E56"/>
    <mergeCell ref="B57:E57"/>
    <mergeCell ref="B41:E41"/>
    <mergeCell ref="B42:E42"/>
    <mergeCell ref="B43:E43"/>
    <mergeCell ref="B44:E44"/>
  </mergeCells>
  <conditionalFormatting sqref="F3">
    <cfRule type="expression" dxfId="4" priority="19">
      <formula>AND(#REF!&gt;=99.99,#REF!&lt;=100)</formula>
    </cfRule>
    <cfRule type="expression" dxfId="3" priority="20">
      <formula>AND($F$13&gt;=85,$F$13&lt;99.99)</formula>
    </cfRule>
    <cfRule type="expression" dxfId="2" priority="21">
      <formula>AND($F$13&gt;=70,$F$13&lt;85)</formula>
    </cfRule>
    <cfRule type="expression" dxfId="1" priority="22">
      <formula>AND($F$13&gt;=50,$F$13&lt;70)</formula>
    </cfRule>
    <cfRule type="expression" dxfId="0" priority="23">
      <formula>$F$13&lt;50</formula>
    </cfRule>
  </conditionalFormatting>
  <pageMargins left="0.25" right="0.25" top="0.75" bottom="0.75" header="0.3" footer="0.3"/>
  <pageSetup paperSize="9" scale="61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indowProtection="1" showGridLines="0" workbookViewId="0">
      <pane ySplit="1" topLeftCell="A2" activePane="bottomLeft" state="frozen"/>
      <selection pane="bottomLeft" activeCell="B24" sqref="B24:C24"/>
    </sheetView>
  </sheetViews>
  <sheetFormatPr defaultRowHeight="14.25" x14ac:dyDescent="0.2"/>
  <cols>
    <col min="1" max="1" width="32.75" customWidth="1"/>
    <col min="2" max="2" width="25.5" customWidth="1"/>
    <col min="3" max="3" width="15.75" customWidth="1"/>
    <col min="4" max="4" width="22.625" customWidth="1"/>
    <col min="5" max="5" width="20.625" customWidth="1"/>
    <col min="6" max="6" width="35.375" customWidth="1"/>
  </cols>
  <sheetData>
    <row r="1" spans="1:6" ht="45" customHeight="1" thickBot="1" x14ac:dyDescent="0.25">
      <c r="A1" s="376" t="s">
        <v>520</v>
      </c>
      <c r="B1" s="377"/>
      <c r="C1" s="377"/>
      <c r="D1" s="105"/>
      <c r="E1" s="105"/>
      <c r="F1" s="265"/>
    </row>
    <row r="2" spans="1:6" ht="12" customHeight="1" x14ac:dyDescent="0.2">
      <c r="A2" s="264"/>
      <c r="B2" s="264"/>
      <c r="C2" s="264"/>
      <c r="D2" s="264"/>
      <c r="E2" s="264"/>
      <c r="F2" s="264"/>
    </row>
    <row r="3" spans="1:6" ht="15" customHeight="1" x14ac:dyDescent="0.2">
      <c r="A3" s="252" t="s">
        <v>491</v>
      </c>
      <c r="B3" s="253"/>
      <c r="C3" s="252" t="s">
        <v>492</v>
      </c>
      <c r="D3" s="381"/>
      <c r="E3" s="363"/>
      <c r="F3" s="364"/>
    </row>
    <row r="4" spans="1:6" ht="12" customHeight="1" x14ac:dyDescent="0.2">
      <c r="A4" s="69"/>
      <c r="B4" s="69"/>
      <c r="C4" s="69"/>
      <c r="D4" s="69"/>
      <c r="E4" s="69"/>
      <c r="F4" s="69"/>
    </row>
    <row r="5" spans="1:6" ht="15" customHeight="1" x14ac:dyDescent="0.2">
      <c r="A5" s="373" t="s">
        <v>493</v>
      </c>
      <c r="B5" s="379"/>
      <c r="C5" s="379"/>
      <c r="D5" s="379"/>
      <c r="E5" s="379"/>
      <c r="F5" s="371"/>
    </row>
    <row r="6" spans="1:6" ht="15" customHeight="1" x14ac:dyDescent="0.2">
      <c r="A6" s="252" t="s">
        <v>494</v>
      </c>
      <c r="B6" s="362"/>
      <c r="C6" s="363"/>
      <c r="D6" s="363"/>
      <c r="E6" s="363"/>
      <c r="F6" s="364"/>
    </row>
    <row r="7" spans="1:6" ht="15" customHeight="1" x14ac:dyDescent="0.2">
      <c r="A7" s="252" t="s">
        <v>495</v>
      </c>
      <c r="B7" s="362"/>
      <c r="C7" s="363"/>
      <c r="D7" s="363"/>
      <c r="E7" s="363"/>
      <c r="F7" s="364"/>
    </row>
    <row r="8" spans="1:6" ht="15" customHeight="1" x14ac:dyDescent="0.2">
      <c r="A8" s="254" t="s">
        <v>496</v>
      </c>
      <c r="B8" s="382"/>
      <c r="C8" s="383"/>
      <c r="D8" s="383"/>
      <c r="E8" s="383"/>
      <c r="F8" s="384"/>
    </row>
    <row r="9" spans="1:6" ht="15" customHeight="1" x14ac:dyDescent="0.2">
      <c r="A9" s="168" t="s">
        <v>514</v>
      </c>
      <c r="B9" s="365"/>
      <c r="C9" s="366"/>
      <c r="D9" s="366"/>
      <c r="E9" s="366"/>
      <c r="F9" s="367"/>
    </row>
    <row r="10" spans="1:6" ht="12" customHeight="1" x14ac:dyDescent="0.2">
      <c r="A10" s="110"/>
      <c r="B10" s="110"/>
      <c r="C10" s="110"/>
      <c r="D10" s="110"/>
      <c r="E10" s="110"/>
      <c r="F10" s="110"/>
    </row>
    <row r="11" spans="1:6" ht="15" customHeight="1" x14ac:dyDescent="0.2">
      <c r="A11" s="373" t="s">
        <v>512</v>
      </c>
      <c r="B11" s="379"/>
      <c r="C11" s="379"/>
      <c r="D11" s="379"/>
      <c r="E11" s="379"/>
      <c r="F11" s="371"/>
    </row>
    <row r="12" spans="1:6" ht="15" customHeight="1" x14ac:dyDescent="0.2">
      <c r="A12" s="252" t="s">
        <v>494</v>
      </c>
      <c r="B12" s="362"/>
      <c r="C12" s="363"/>
      <c r="D12" s="364"/>
      <c r="E12" s="252" t="s">
        <v>497</v>
      </c>
      <c r="F12" s="255"/>
    </row>
    <row r="13" spans="1:6" ht="15" customHeight="1" x14ac:dyDescent="0.2">
      <c r="A13" s="252" t="s">
        <v>495</v>
      </c>
      <c r="B13" s="256"/>
      <c r="C13" s="252" t="s">
        <v>498</v>
      </c>
      <c r="D13" s="257"/>
      <c r="E13" s="258" t="s">
        <v>499</v>
      </c>
      <c r="F13" s="256"/>
    </row>
    <row r="14" spans="1:6" ht="15" customHeight="1" x14ac:dyDescent="0.2">
      <c r="A14" s="252" t="s">
        <v>500</v>
      </c>
      <c r="B14" s="362"/>
      <c r="C14" s="363"/>
      <c r="D14" s="364"/>
      <c r="E14" s="252" t="s">
        <v>497</v>
      </c>
      <c r="F14" s="255"/>
    </row>
    <row r="15" spans="1:6" ht="15" customHeight="1" x14ac:dyDescent="0.2">
      <c r="A15" s="252" t="s">
        <v>495</v>
      </c>
      <c r="B15" s="256"/>
      <c r="C15" s="259" t="s">
        <v>498</v>
      </c>
      <c r="D15" s="257"/>
      <c r="E15" s="260" t="s">
        <v>499</v>
      </c>
      <c r="F15" s="256"/>
    </row>
    <row r="16" spans="1:6" ht="15" customHeight="1" x14ac:dyDescent="0.2">
      <c r="A16" s="252" t="s">
        <v>501</v>
      </c>
      <c r="B16" s="362"/>
      <c r="C16" s="363"/>
      <c r="D16" s="363"/>
      <c r="E16" s="363"/>
      <c r="F16" s="364"/>
    </row>
    <row r="17" spans="1:6" ht="12" customHeight="1" x14ac:dyDescent="0.2">
      <c r="A17" s="261"/>
      <c r="B17" s="261"/>
      <c r="C17" s="261"/>
      <c r="D17" s="261"/>
      <c r="E17" s="261"/>
      <c r="F17" s="261"/>
    </row>
    <row r="18" spans="1:6" ht="15" customHeight="1" x14ac:dyDescent="0.2">
      <c r="A18" s="380" t="s">
        <v>502</v>
      </c>
      <c r="B18" s="374"/>
      <c r="C18" s="379"/>
      <c r="D18" s="379"/>
      <c r="E18" s="379"/>
      <c r="F18" s="371"/>
    </row>
    <row r="19" spans="1:6" ht="15" customHeight="1" x14ac:dyDescent="0.2">
      <c r="A19" s="378" t="s">
        <v>503</v>
      </c>
      <c r="B19" s="378"/>
      <c r="C19" s="363"/>
      <c r="D19" s="363"/>
      <c r="E19" s="363"/>
      <c r="F19" s="364"/>
    </row>
    <row r="20" spans="1:6" ht="15" customHeight="1" x14ac:dyDescent="0.2">
      <c r="A20" s="378" t="s">
        <v>515</v>
      </c>
      <c r="B20" s="378"/>
      <c r="C20" s="363"/>
      <c r="D20" s="363"/>
      <c r="E20" s="363"/>
      <c r="F20" s="364"/>
    </row>
    <row r="21" spans="1:6" ht="12" customHeight="1" x14ac:dyDescent="0.2">
      <c r="A21" s="261"/>
      <c r="B21" s="261"/>
      <c r="C21" s="261"/>
      <c r="D21" s="261"/>
      <c r="E21" s="261"/>
      <c r="F21" s="261"/>
    </row>
    <row r="22" spans="1:6" ht="15" customHeight="1" x14ac:dyDescent="0.2">
      <c r="A22" s="373" t="s">
        <v>504</v>
      </c>
      <c r="B22" s="379"/>
      <c r="C22" s="379"/>
      <c r="D22" s="379"/>
      <c r="E22" s="379"/>
      <c r="F22" s="371"/>
    </row>
    <row r="23" spans="1:6" ht="15" customHeight="1" x14ac:dyDescent="0.2">
      <c r="A23" s="252" t="s">
        <v>494</v>
      </c>
      <c r="B23" s="362"/>
      <c r="C23" s="364"/>
      <c r="D23" s="370" t="s">
        <v>505</v>
      </c>
      <c r="E23" s="371"/>
      <c r="F23" s="262"/>
    </row>
    <row r="24" spans="1:6" ht="15" customHeight="1" x14ac:dyDescent="0.2">
      <c r="A24" s="252" t="s">
        <v>501</v>
      </c>
      <c r="B24" s="362"/>
      <c r="C24" s="364"/>
      <c r="D24" s="370" t="s">
        <v>506</v>
      </c>
      <c r="E24" s="371"/>
      <c r="F24" s="262"/>
    </row>
    <row r="25" spans="1:6" ht="15" customHeight="1" x14ac:dyDescent="0.2">
      <c r="A25" s="252" t="s">
        <v>507</v>
      </c>
      <c r="B25" s="372"/>
      <c r="C25" s="364"/>
      <c r="D25" s="370" t="s">
        <v>508</v>
      </c>
      <c r="E25" s="371"/>
      <c r="F25" s="262"/>
    </row>
    <row r="26" spans="1:6" ht="15" customHeight="1" x14ac:dyDescent="0.2">
      <c r="A26" s="252" t="s">
        <v>509</v>
      </c>
      <c r="B26" s="372"/>
      <c r="C26" s="364"/>
      <c r="D26" s="370" t="s">
        <v>510</v>
      </c>
      <c r="E26" s="371"/>
      <c r="F26" s="257"/>
    </row>
    <row r="27" spans="1:6" ht="12" customHeight="1" x14ac:dyDescent="0.2">
      <c r="A27" s="110"/>
      <c r="B27" s="110"/>
      <c r="C27" s="110"/>
      <c r="D27" s="110"/>
      <c r="E27" s="110"/>
      <c r="F27" s="110"/>
    </row>
    <row r="28" spans="1:6" ht="15" customHeight="1" x14ac:dyDescent="0.2">
      <c r="A28" s="373" t="s">
        <v>511</v>
      </c>
      <c r="B28" s="374"/>
      <c r="C28" s="374"/>
      <c r="D28" s="374"/>
      <c r="E28" s="374"/>
      <c r="F28" s="375"/>
    </row>
    <row r="29" spans="1:6" ht="15" customHeight="1" x14ac:dyDescent="0.2">
      <c r="A29" s="263" t="s">
        <v>516</v>
      </c>
      <c r="B29" s="368"/>
      <c r="C29" s="368"/>
      <c r="D29" s="368"/>
      <c r="E29" s="368"/>
      <c r="F29" s="368"/>
    </row>
    <row r="30" spans="1:6" ht="15" customHeight="1" x14ac:dyDescent="0.2">
      <c r="A30" s="263" t="s">
        <v>518</v>
      </c>
      <c r="B30" s="368"/>
      <c r="C30" s="368"/>
      <c r="D30" s="368"/>
      <c r="E30" s="368"/>
      <c r="F30" s="368"/>
    </row>
    <row r="31" spans="1:6" ht="15" customHeight="1" x14ac:dyDescent="0.2">
      <c r="A31" s="263" t="s">
        <v>517</v>
      </c>
      <c r="B31" s="368"/>
      <c r="C31" s="368"/>
      <c r="D31" s="368"/>
      <c r="E31" s="368"/>
      <c r="F31" s="368"/>
    </row>
    <row r="32" spans="1:6" ht="12" customHeight="1" x14ac:dyDescent="0.2"/>
    <row r="33" spans="1:6" ht="18" customHeight="1" x14ac:dyDescent="0.2">
      <c r="A33" s="369" t="s">
        <v>521</v>
      </c>
      <c r="B33" s="369"/>
      <c r="C33" s="165"/>
      <c r="D33" s="165"/>
      <c r="E33" s="165"/>
      <c r="F33" s="165"/>
    </row>
    <row r="34" spans="1:6" ht="30" customHeight="1" x14ac:dyDescent="0.2">
      <c r="A34" s="84" t="s">
        <v>522</v>
      </c>
      <c r="B34" s="235" t="s">
        <v>694</v>
      </c>
      <c r="C34" s="111"/>
      <c r="D34" s="111"/>
      <c r="E34" s="111"/>
      <c r="F34" s="111"/>
    </row>
    <row r="35" spans="1:6" ht="20.100000000000001" customHeight="1" x14ac:dyDescent="0.2">
      <c r="A35" s="84" t="s">
        <v>523</v>
      </c>
      <c r="B35" s="166"/>
    </row>
  </sheetData>
  <sheetProtection algorithmName="SHA-512" hashValue="l7RNCV3uD6G8rfr2g5PEW7VGajp4RbbWN0S60Q/2Csjwj+7/3XfsOMMlrXqYHUBvVd46c1bJWkvNLb+CtbUrZQ==" saltValue="xHyRAtjPIqBvuK1uyrSn2A==" spinCount="100000" sheet="1" objects="1" scenarios="1" selectLockedCells="1"/>
  <mergeCells count="30">
    <mergeCell ref="A1:C1"/>
    <mergeCell ref="C20:F20"/>
    <mergeCell ref="A19:B19"/>
    <mergeCell ref="A20:B20"/>
    <mergeCell ref="B25:C25"/>
    <mergeCell ref="D25:E25"/>
    <mergeCell ref="A22:F22"/>
    <mergeCell ref="B23:C23"/>
    <mergeCell ref="D23:E23"/>
    <mergeCell ref="A18:F18"/>
    <mergeCell ref="D3:F3"/>
    <mergeCell ref="A5:F5"/>
    <mergeCell ref="B6:F6"/>
    <mergeCell ref="B7:F7"/>
    <mergeCell ref="B8:F8"/>
    <mergeCell ref="A11:F11"/>
    <mergeCell ref="B29:F29"/>
    <mergeCell ref="B30:F30"/>
    <mergeCell ref="B31:F31"/>
    <mergeCell ref="A33:B33"/>
    <mergeCell ref="D24:E24"/>
    <mergeCell ref="B26:C26"/>
    <mergeCell ref="D26:E26"/>
    <mergeCell ref="A28:F28"/>
    <mergeCell ref="B24:C24"/>
    <mergeCell ref="B12:D12"/>
    <mergeCell ref="B14:D14"/>
    <mergeCell ref="B16:F16"/>
    <mergeCell ref="B9:F9"/>
    <mergeCell ref="C19:F19"/>
  </mergeCells>
  <dataValidations count="4">
    <dataValidation type="list" allowBlank="1" showErrorMessage="1" sqref="D15">
      <formula1>"ALFABETIZADO, ANALFABETO, ENS. FUND. INC., ENS. FUNDAMENTAL, ENS. MÉDIO, ENS. MÉDIO INC., ENS. SUPER. INC., ENSINO SUPERIOR"</formula1>
    </dataValidation>
    <dataValidation type="list" allowBlank="1" showErrorMessage="1" sqref="F26">
      <formula1>"ARRENDATÁRIO, COMODATÁRIO, MEEIRO, OUTRA, PARCEIRO, POSSEIRO, PROPRIETÁRIO"</formula1>
    </dataValidation>
    <dataValidation type="list" allowBlank="1" showInputMessage="1" showErrorMessage="1" sqref="B34">
      <formula1>"Sim, Não"</formula1>
    </dataValidation>
    <dataValidation type="list" allowBlank="1" showErrorMessage="1" sqref="D13">
      <formula1>"ALFABETIZADO, ANALFABETO, ENS. FUND. INC., ENS. FUNDAMENTAL, ENS. MÉDIO, ENS. MÉDIO INC., ENS. SUPER. INC., ENS. SUPERIOR"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indowProtection="1" showGridLines="0" zoomScale="90" zoomScaleNormal="90" workbookViewId="0">
      <pane xSplit="1" ySplit="4" topLeftCell="B36" activePane="bottomRight" state="frozen"/>
      <selection pane="topRight" activeCell="B1" sqref="B1"/>
      <selection pane="bottomLeft" activeCell="A5" sqref="A5"/>
      <selection pane="bottomRight" activeCell="C39" sqref="C39:E39"/>
    </sheetView>
  </sheetViews>
  <sheetFormatPr defaultColWidth="8.875" defaultRowHeight="15" x14ac:dyDescent="0.25"/>
  <cols>
    <col min="1" max="1" width="6.625" style="1" customWidth="1"/>
    <col min="2" max="2" width="40.625" customWidth="1"/>
    <col min="3" max="5" width="40.625" style="173" customWidth="1"/>
    <col min="6" max="6" width="20.625" customWidth="1"/>
    <col min="7" max="7" width="15.375" hidden="1" customWidth="1"/>
    <col min="8" max="8" width="8.875" style="157" hidden="1" customWidth="1"/>
    <col min="9" max="9" width="10.5" style="157" hidden="1" customWidth="1"/>
    <col min="10" max="10" width="0" style="157" hidden="1" customWidth="1"/>
    <col min="11" max="11" width="13.625" style="157" hidden="1" customWidth="1"/>
    <col min="12" max="12" width="17" style="157" hidden="1" customWidth="1"/>
    <col min="13" max="13" width="8.875" style="157"/>
  </cols>
  <sheetData>
    <row r="1" spans="1:13" ht="24.95" customHeight="1" x14ac:dyDescent="0.2">
      <c r="A1" s="437" t="s">
        <v>120</v>
      </c>
      <c r="B1" s="437"/>
      <c r="C1" s="437" t="s">
        <v>359</v>
      </c>
      <c r="D1" s="437"/>
      <c r="E1" s="437"/>
      <c r="F1" s="167"/>
      <c r="G1" s="394" t="s">
        <v>358</v>
      </c>
    </row>
    <row r="2" spans="1:13" ht="24.95" customHeight="1" x14ac:dyDescent="0.2">
      <c r="A2" s="437"/>
      <c r="B2" s="437"/>
      <c r="C2" s="5" t="s">
        <v>385</v>
      </c>
      <c r="D2" s="5" t="s">
        <v>603</v>
      </c>
      <c r="E2" s="6" t="s">
        <v>386</v>
      </c>
      <c r="F2" s="73" t="s">
        <v>129</v>
      </c>
      <c r="G2" s="395"/>
    </row>
    <row r="3" spans="1:13" ht="24.95" customHeight="1" x14ac:dyDescent="0.2">
      <c r="A3" s="438" t="s">
        <v>524</v>
      </c>
      <c r="B3" s="438"/>
      <c r="C3" s="7"/>
      <c r="D3" s="7"/>
      <c r="E3" s="7"/>
      <c r="F3" s="64"/>
      <c r="G3" s="395"/>
      <c r="I3" s="397"/>
      <c r="J3" s="397"/>
      <c r="K3" s="397"/>
      <c r="L3" s="397"/>
      <c r="M3" s="397"/>
    </row>
    <row r="4" spans="1:13" ht="24.95" customHeight="1" x14ac:dyDescent="0.2">
      <c r="A4" s="439" t="s">
        <v>525</v>
      </c>
      <c r="B4" s="439"/>
      <c r="C4" s="8"/>
      <c r="D4" s="8"/>
      <c r="E4" s="8"/>
      <c r="F4" s="65"/>
      <c r="G4" s="396"/>
    </row>
    <row r="5" spans="1:13" ht="32.25" customHeight="1" x14ac:dyDescent="0.2">
      <c r="A5" s="443">
        <v>1</v>
      </c>
      <c r="B5" s="388" t="s">
        <v>528</v>
      </c>
      <c r="C5" s="441" t="s">
        <v>0</v>
      </c>
      <c r="D5" s="441" t="s">
        <v>1</v>
      </c>
      <c r="E5" s="441" t="s">
        <v>387</v>
      </c>
      <c r="F5" s="389" t="s">
        <v>2</v>
      </c>
      <c r="G5" s="168">
        <f>IF(C7=1,0,IF(C7=2,0.5,IF(C7=3,1)))*0.00995770176</f>
        <v>9.9577017599999998E-3</v>
      </c>
      <c r="H5" s="157">
        <f>G5</f>
        <v>9.9577017599999998E-3</v>
      </c>
      <c r="I5" s="157">
        <v>1</v>
      </c>
    </row>
    <row r="6" spans="1:13" ht="15" customHeight="1" x14ac:dyDescent="0.2">
      <c r="A6" s="444"/>
      <c r="B6" s="389"/>
      <c r="C6" s="441"/>
      <c r="D6" s="441"/>
      <c r="E6" s="441"/>
      <c r="F6" s="389"/>
      <c r="G6" s="168"/>
      <c r="H6" s="157">
        <f>G8</f>
        <v>9.9577017599999998E-3</v>
      </c>
      <c r="I6" s="157" t="s">
        <v>4</v>
      </c>
      <c r="K6" s="157">
        <v>0.2489425440000001</v>
      </c>
      <c r="L6" s="337">
        <f>K6/25</f>
        <v>9.9577017600000033E-3</v>
      </c>
    </row>
    <row r="7" spans="1:13" ht="24.95" customHeight="1" x14ac:dyDescent="0.2">
      <c r="A7" s="445"/>
      <c r="B7" s="390"/>
      <c r="C7" s="391">
        <v>3</v>
      </c>
      <c r="D7" s="392"/>
      <c r="E7" s="393"/>
      <c r="F7" s="390"/>
      <c r="G7" s="168"/>
      <c r="H7" s="157">
        <f>G10</f>
        <v>9.9577017599999998E-3</v>
      </c>
      <c r="I7" s="157" t="s">
        <v>8</v>
      </c>
      <c r="K7" s="157">
        <v>9.9577017599999998E-3</v>
      </c>
    </row>
    <row r="8" spans="1:13" ht="40.5" customHeight="1" x14ac:dyDescent="0.2">
      <c r="A8" s="423" t="s">
        <v>4</v>
      </c>
      <c r="B8" s="425" t="s">
        <v>527</v>
      </c>
      <c r="C8" s="11" t="s">
        <v>5</v>
      </c>
      <c r="D8" s="11" t="s">
        <v>6</v>
      </c>
      <c r="E8" s="11" t="s">
        <v>7</v>
      </c>
      <c r="F8" s="425" t="s">
        <v>2</v>
      </c>
      <c r="G8" s="169">
        <f>IF(C9=1,0,IF(C9=2,0.5,IF(C9=3,1)))*0.00995770176</f>
        <v>9.9577017599999998E-3</v>
      </c>
      <c r="H8" s="157">
        <f>G19</f>
        <v>9.9577017599999998E-3</v>
      </c>
      <c r="I8" s="157" t="s">
        <v>608</v>
      </c>
    </row>
    <row r="9" spans="1:13" ht="24.95" customHeight="1" x14ac:dyDescent="0.2">
      <c r="A9" s="424"/>
      <c r="B9" s="426"/>
      <c r="C9" s="391">
        <v>3</v>
      </c>
      <c r="D9" s="392"/>
      <c r="E9" s="393"/>
      <c r="F9" s="426"/>
      <c r="G9" s="170"/>
      <c r="H9" s="157">
        <f>G24</f>
        <v>9.9577017599999998E-3</v>
      </c>
      <c r="I9" s="157" t="s">
        <v>609</v>
      </c>
      <c r="K9" s="397"/>
    </row>
    <row r="10" spans="1:13" ht="22.5" customHeight="1" x14ac:dyDescent="0.2">
      <c r="A10" s="442" t="s">
        <v>8</v>
      </c>
      <c r="B10" s="441" t="s">
        <v>526</v>
      </c>
      <c r="C10" s="440" t="s">
        <v>5</v>
      </c>
      <c r="D10" s="410" t="s">
        <v>9</v>
      </c>
      <c r="E10" s="388" t="s">
        <v>12</v>
      </c>
      <c r="F10" s="388" t="s">
        <v>16</v>
      </c>
      <c r="G10" s="169">
        <f>IF(C18=1,0,IF(C18=2,0.5,IF(C18=3,1)))*0.00995770176</f>
        <v>9.9577017599999998E-3</v>
      </c>
      <c r="H10" s="157">
        <f>G28</f>
        <v>9.9577017599999998E-3</v>
      </c>
      <c r="I10" s="157" t="s">
        <v>610</v>
      </c>
      <c r="K10" s="397"/>
    </row>
    <row r="11" spans="1:13" ht="15.75" customHeight="1" x14ac:dyDescent="0.2">
      <c r="A11" s="442"/>
      <c r="B11" s="441"/>
      <c r="C11" s="440"/>
      <c r="D11" s="411"/>
      <c r="E11" s="389"/>
      <c r="F11" s="389"/>
      <c r="G11" s="171"/>
      <c r="H11" s="157">
        <f>G31</f>
        <v>9.9577017599999998E-3</v>
      </c>
      <c r="I11" s="157">
        <v>5</v>
      </c>
      <c r="K11" s="397"/>
      <c r="L11" s="310"/>
    </row>
    <row r="12" spans="1:13" ht="55.5" customHeight="1" x14ac:dyDescent="0.2">
      <c r="A12" s="442"/>
      <c r="B12" s="441"/>
      <c r="C12" s="440"/>
      <c r="D12" s="389" t="s">
        <v>10</v>
      </c>
      <c r="E12" s="10" t="s">
        <v>13</v>
      </c>
      <c r="F12" s="389"/>
      <c r="G12" s="171"/>
      <c r="H12" s="157">
        <f>G34</f>
        <v>9.9577017599999998E-3</v>
      </c>
      <c r="I12" s="157">
        <v>6</v>
      </c>
    </row>
    <row r="13" spans="1:13" ht="15" customHeight="1" x14ac:dyDescent="0.2">
      <c r="A13" s="442"/>
      <c r="B13" s="441"/>
      <c r="C13" s="440"/>
      <c r="D13" s="389"/>
      <c r="E13" s="389" t="s">
        <v>14</v>
      </c>
      <c r="F13" s="389"/>
      <c r="G13" s="171"/>
      <c r="H13" s="157">
        <f>G46</f>
        <v>9.9577017599999998E-3</v>
      </c>
      <c r="I13" s="157">
        <v>7</v>
      </c>
    </row>
    <row r="14" spans="1:13" ht="15" customHeight="1" x14ac:dyDescent="0.2">
      <c r="A14" s="442"/>
      <c r="B14" s="441"/>
      <c r="C14" s="440"/>
      <c r="D14" s="389"/>
      <c r="E14" s="389"/>
      <c r="F14" s="389"/>
      <c r="G14" s="171"/>
      <c r="H14" s="157">
        <f>G49</f>
        <v>9.9577017599999998E-3</v>
      </c>
      <c r="I14" s="157">
        <v>8</v>
      </c>
    </row>
    <row r="15" spans="1:13" ht="15" customHeight="1" x14ac:dyDescent="0.2">
      <c r="A15" s="442"/>
      <c r="B15" s="441"/>
      <c r="C15" s="440"/>
      <c r="D15" s="389" t="s">
        <v>11</v>
      </c>
      <c r="E15" s="389" t="s">
        <v>15</v>
      </c>
      <c r="F15" s="389"/>
      <c r="G15" s="171"/>
      <c r="H15" s="157">
        <f>G52</f>
        <v>9.9577017599999998E-3</v>
      </c>
      <c r="I15" s="157">
        <v>9</v>
      </c>
    </row>
    <row r="16" spans="1:13" ht="15" customHeight="1" x14ac:dyDescent="0.2">
      <c r="A16" s="442"/>
      <c r="B16" s="441"/>
      <c r="C16" s="440"/>
      <c r="D16" s="389"/>
      <c r="E16" s="389"/>
      <c r="F16" s="389"/>
      <c r="G16" s="171"/>
      <c r="H16" s="157">
        <f>G57</f>
        <v>9.9577017599999998E-3</v>
      </c>
      <c r="I16" s="157">
        <v>10</v>
      </c>
    </row>
    <row r="17" spans="1:9" ht="15.75" customHeight="1" x14ac:dyDescent="0.2">
      <c r="A17" s="442"/>
      <c r="B17" s="441"/>
      <c r="C17" s="440"/>
      <c r="D17" s="390"/>
      <c r="E17" s="390"/>
      <c r="F17" s="389"/>
      <c r="G17" s="171"/>
      <c r="H17" s="157">
        <f>G61</f>
        <v>9.9577017599999998E-3</v>
      </c>
      <c r="I17" s="157">
        <v>11</v>
      </c>
    </row>
    <row r="18" spans="1:9" ht="24.95" customHeight="1" x14ac:dyDescent="0.2">
      <c r="A18" s="385"/>
      <c r="B18" s="433"/>
      <c r="C18" s="391">
        <v>3</v>
      </c>
      <c r="D18" s="392"/>
      <c r="E18" s="393"/>
      <c r="F18" s="389"/>
      <c r="G18" s="170"/>
      <c r="H18" s="157">
        <f>G73</f>
        <v>9.9577017599999998E-3</v>
      </c>
      <c r="I18" s="157">
        <v>12</v>
      </c>
    </row>
    <row r="19" spans="1:9" ht="39.75" customHeight="1" x14ac:dyDescent="0.2">
      <c r="A19" s="404" t="s">
        <v>608</v>
      </c>
      <c r="B19" s="412" t="s">
        <v>605</v>
      </c>
      <c r="C19" s="13" t="s">
        <v>17</v>
      </c>
      <c r="D19" s="13" t="s">
        <v>21</v>
      </c>
      <c r="E19" s="407" t="s">
        <v>24</v>
      </c>
      <c r="F19" s="431" t="s">
        <v>26</v>
      </c>
      <c r="G19" s="168">
        <f>IF(C23=1,0,IF(C23=2,0.5,IF(C23=3,1)))*0.00995770176</f>
        <v>9.9577017599999998E-3</v>
      </c>
      <c r="H19" s="69">
        <f>G75</f>
        <v>9.9577017599999998E-3</v>
      </c>
      <c r="I19" s="157">
        <v>13</v>
      </c>
    </row>
    <row r="20" spans="1:9" ht="26.25" customHeight="1" x14ac:dyDescent="0.2">
      <c r="A20" s="405"/>
      <c r="B20" s="413"/>
      <c r="C20" s="14" t="s">
        <v>18</v>
      </c>
      <c r="D20" s="14" t="s">
        <v>22</v>
      </c>
      <c r="E20" s="408"/>
      <c r="F20" s="432"/>
      <c r="G20" s="168"/>
      <c r="H20" s="69">
        <f>G78</f>
        <v>9.9577017599999998E-3</v>
      </c>
      <c r="I20" s="157">
        <v>14</v>
      </c>
    </row>
    <row r="21" spans="1:9" ht="23.25" customHeight="1" x14ac:dyDescent="0.2">
      <c r="A21" s="405"/>
      <c r="B21" s="413"/>
      <c r="C21" s="14" t="s">
        <v>19</v>
      </c>
      <c r="D21" s="408" t="s">
        <v>23</v>
      </c>
      <c r="E21" s="408" t="s">
        <v>25</v>
      </c>
      <c r="F21" s="432"/>
      <c r="G21" s="168"/>
      <c r="H21" s="69">
        <f>G80</f>
        <v>9.9577017599999998E-3</v>
      </c>
      <c r="I21" s="157">
        <v>15</v>
      </c>
    </row>
    <row r="22" spans="1:9" ht="24.75" customHeight="1" x14ac:dyDescent="0.2">
      <c r="A22" s="405"/>
      <c r="B22" s="413"/>
      <c r="C22" s="15" t="s">
        <v>20</v>
      </c>
      <c r="D22" s="409"/>
      <c r="E22" s="409"/>
      <c r="F22" s="432"/>
      <c r="G22" s="168"/>
      <c r="H22" s="69">
        <f>G82</f>
        <v>9.9577017599999998E-3</v>
      </c>
      <c r="I22" s="157">
        <v>16</v>
      </c>
    </row>
    <row r="23" spans="1:9" ht="24.95" customHeight="1" x14ac:dyDescent="0.2">
      <c r="A23" s="405"/>
      <c r="B23" s="408"/>
      <c r="C23" s="391">
        <v>3</v>
      </c>
      <c r="D23" s="392"/>
      <c r="E23" s="393"/>
      <c r="F23" s="408"/>
      <c r="G23" s="168"/>
      <c r="H23" s="69">
        <f>G86</f>
        <v>9.9577017599999998E-3</v>
      </c>
      <c r="I23" s="157">
        <v>17</v>
      </c>
    </row>
    <row r="24" spans="1:9" ht="48" customHeight="1" x14ac:dyDescent="0.2">
      <c r="A24" s="422" t="s">
        <v>609</v>
      </c>
      <c r="B24" s="421" t="s">
        <v>606</v>
      </c>
      <c r="C24" s="421" t="s">
        <v>27</v>
      </c>
      <c r="D24" s="421" t="s">
        <v>28</v>
      </c>
      <c r="E24" s="421" t="s">
        <v>29</v>
      </c>
      <c r="F24" s="388" t="s">
        <v>30</v>
      </c>
      <c r="G24" s="168">
        <f>IF(C27=1,0,IF(C27=2,0.5,IF(C27=3,1)))*0.00995770176</f>
        <v>9.9577017599999998E-3</v>
      </c>
      <c r="H24" s="69">
        <f>G92</f>
        <v>9.9577017599999998E-3</v>
      </c>
      <c r="I24" s="157">
        <v>18</v>
      </c>
    </row>
    <row r="25" spans="1:9" ht="15" customHeight="1" x14ac:dyDescent="0.2">
      <c r="A25" s="422"/>
      <c r="B25" s="421"/>
      <c r="C25" s="421"/>
      <c r="D25" s="421"/>
      <c r="E25" s="421"/>
      <c r="F25" s="389"/>
      <c r="G25" s="168"/>
      <c r="H25" s="69">
        <f>G95</f>
        <v>9.9577017599999998E-3</v>
      </c>
      <c r="I25" s="157">
        <v>19</v>
      </c>
    </row>
    <row r="26" spans="1:9" ht="15" customHeight="1" x14ac:dyDescent="0.2">
      <c r="A26" s="422"/>
      <c r="B26" s="421"/>
      <c r="C26" s="421"/>
      <c r="D26" s="421"/>
      <c r="E26" s="421"/>
      <c r="F26" s="389"/>
      <c r="G26" s="168"/>
      <c r="H26" s="69">
        <f>G97</f>
        <v>9.9577017599999998E-3</v>
      </c>
      <c r="I26" s="157">
        <v>20</v>
      </c>
    </row>
    <row r="27" spans="1:9" ht="24.95" customHeight="1" x14ac:dyDescent="0.2">
      <c r="A27" s="398"/>
      <c r="B27" s="388"/>
      <c r="C27" s="391">
        <v>3</v>
      </c>
      <c r="D27" s="392"/>
      <c r="E27" s="393"/>
      <c r="F27" s="389"/>
      <c r="G27" s="168"/>
      <c r="H27" s="69">
        <f>G99</f>
        <v>9.9577017599999998E-3</v>
      </c>
      <c r="I27" s="157">
        <v>21</v>
      </c>
    </row>
    <row r="28" spans="1:9" ht="95.25" customHeight="1" x14ac:dyDescent="0.2">
      <c r="A28" s="434" t="s">
        <v>610</v>
      </c>
      <c r="B28" s="414" t="s">
        <v>607</v>
      </c>
      <c r="C28" s="414" t="s">
        <v>388</v>
      </c>
      <c r="D28" s="414" t="s">
        <v>389</v>
      </c>
      <c r="E28" s="414" t="s">
        <v>390</v>
      </c>
      <c r="F28" s="414" t="s">
        <v>30</v>
      </c>
      <c r="G28" s="168">
        <f>IF(C30=1,0,IF(C30=2,0.5,IF(C30=3,1)))*0.00995770176</f>
        <v>9.9577017599999998E-3</v>
      </c>
      <c r="H28" s="69">
        <f>G102</f>
        <v>9.9577017599999998E-3</v>
      </c>
      <c r="I28" s="157">
        <v>22</v>
      </c>
    </row>
    <row r="29" spans="1:9" ht="15" customHeight="1" x14ac:dyDescent="0.2">
      <c r="A29" s="434"/>
      <c r="B29" s="414"/>
      <c r="C29" s="414"/>
      <c r="D29" s="414"/>
      <c r="E29" s="414"/>
      <c r="F29" s="414"/>
      <c r="G29" s="168"/>
      <c r="H29" s="69">
        <f>G102</f>
        <v>9.9577017599999998E-3</v>
      </c>
      <c r="I29" s="157">
        <v>23</v>
      </c>
    </row>
    <row r="30" spans="1:9" ht="24.95" customHeight="1" x14ac:dyDescent="0.2">
      <c r="A30" s="404"/>
      <c r="B30" s="407"/>
      <c r="C30" s="391">
        <v>3</v>
      </c>
      <c r="D30" s="392"/>
      <c r="E30" s="393"/>
      <c r="F30" s="407"/>
      <c r="G30" s="168"/>
      <c r="H30" s="69"/>
    </row>
    <row r="31" spans="1:9" ht="60.75" customHeight="1" x14ac:dyDescent="0.2">
      <c r="A31" s="398">
        <v>5</v>
      </c>
      <c r="B31" s="388" t="s">
        <v>611</v>
      </c>
      <c r="C31" s="388" t="s">
        <v>31</v>
      </c>
      <c r="D31" s="12" t="s">
        <v>391</v>
      </c>
      <c r="E31" s="16" t="s">
        <v>392</v>
      </c>
      <c r="F31" s="388" t="s">
        <v>33</v>
      </c>
      <c r="G31" s="169">
        <f>IF(C33=1,0,IF(C33=2,0.5,IF(C33=3,1)))*0.00995770176</f>
        <v>9.9577017599999998E-3</v>
      </c>
    </row>
    <row r="32" spans="1:9" ht="54" customHeight="1" x14ac:dyDescent="0.2">
      <c r="A32" s="399"/>
      <c r="B32" s="389"/>
      <c r="C32" s="390"/>
      <c r="D32" s="17" t="s">
        <v>32</v>
      </c>
      <c r="E32" s="18" t="s">
        <v>393</v>
      </c>
      <c r="F32" s="389"/>
      <c r="G32" s="171"/>
    </row>
    <row r="33" spans="1:13" ht="24.95" customHeight="1" x14ac:dyDescent="0.2">
      <c r="A33" s="399"/>
      <c r="B33" s="389"/>
      <c r="C33" s="391">
        <v>3</v>
      </c>
      <c r="D33" s="392"/>
      <c r="E33" s="393"/>
      <c r="F33" s="389"/>
      <c r="G33" s="170"/>
    </row>
    <row r="34" spans="1:13" ht="15.75" customHeight="1" x14ac:dyDescent="0.2">
      <c r="A34" s="434">
        <v>6</v>
      </c>
      <c r="B34" s="414" t="s">
        <v>529</v>
      </c>
      <c r="C34" s="414" t="s">
        <v>859</v>
      </c>
      <c r="D34" s="436" t="s">
        <v>34</v>
      </c>
      <c r="E34" s="436" t="s">
        <v>35</v>
      </c>
      <c r="F34" s="414" t="s">
        <v>130</v>
      </c>
      <c r="G34" s="169">
        <f>IF(C39=1,0,IF(C39=2,0.5,IF(C39=3,1)))*0.00995770176</f>
        <v>9.9577017599999998E-3</v>
      </c>
    </row>
    <row r="35" spans="1:13" ht="15.75" customHeight="1" x14ac:dyDescent="0.2">
      <c r="A35" s="434"/>
      <c r="B35" s="414"/>
      <c r="C35" s="414"/>
      <c r="D35" s="436"/>
      <c r="E35" s="436"/>
      <c r="F35" s="414"/>
      <c r="G35" s="171"/>
    </row>
    <row r="36" spans="1:13" ht="15" customHeight="1" x14ac:dyDescent="0.2">
      <c r="A36" s="434"/>
      <c r="B36" s="414"/>
      <c r="C36" s="414"/>
      <c r="D36" s="436"/>
      <c r="E36" s="436"/>
      <c r="F36" s="414"/>
      <c r="G36" s="171"/>
    </row>
    <row r="37" spans="1:13" ht="15.75" customHeight="1" x14ac:dyDescent="0.2">
      <c r="A37" s="434"/>
      <c r="B37" s="414"/>
      <c r="C37" s="414"/>
      <c r="D37" s="436"/>
      <c r="E37" s="436"/>
      <c r="F37" s="414"/>
      <c r="G37" s="171"/>
    </row>
    <row r="38" spans="1:13" ht="15.75" customHeight="1" x14ac:dyDescent="0.2">
      <c r="A38" s="434"/>
      <c r="B38" s="414"/>
      <c r="C38" s="414"/>
      <c r="D38" s="436"/>
      <c r="E38" s="436"/>
      <c r="F38" s="414"/>
      <c r="G38" s="171"/>
    </row>
    <row r="39" spans="1:13" ht="24.95" customHeight="1" x14ac:dyDescent="0.2">
      <c r="A39" s="404"/>
      <c r="B39" s="407"/>
      <c r="C39" s="391">
        <v>3</v>
      </c>
      <c r="D39" s="392"/>
      <c r="E39" s="393"/>
      <c r="F39" s="407"/>
      <c r="G39" s="170"/>
    </row>
    <row r="40" spans="1:13" ht="42.75" x14ac:dyDescent="0.2">
      <c r="A40" s="385">
        <v>7</v>
      </c>
      <c r="B40" s="388" t="s">
        <v>808</v>
      </c>
      <c r="C40" s="314" t="s">
        <v>811</v>
      </c>
      <c r="D40" s="314" t="s">
        <v>812</v>
      </c>
      <c r="E40" s="314" t="s">
        <v>817</v>
      </c>
      <c r="F40" s="388" t="s">
        <v>822</v>
      </c>
      <c r="G40" s="169">
        <f>IF(C45=1,0,IF(C45=2,0.5,IF(C45=3,1)))*0.00995770176</f>
        <v>9.9577017599999998E-3</v>
      </c>
      <c r="H40" s="310"/>
      <c r="I40" s="310"/>
      <c r="J40" s="310"/>
      <c r="K40" s="310"/>
      <c r="L40" s="310"/>
      <c r="M40" s="310"/>
    </row>
    <row r="41" spans="1:13" ht="28.5" x14ac:dyDescent="0.2">
      <c r="A41" s="386"/>
      <c r="B41" s="389"/>
      <c r="C41" s="315"/>
      <c r="D41" s="315" t="s">
        <v>813</v>
      </c>
      <c r="E41" s="315" t="s">
        <v>818</v>
      </c>
      <c r="F41" s="389"/>
      <c r="G41" s="171"/>
      <c r="H41" s="310"/>
      <c r="I41" s="310"/>
      <c r="J41" s="310"/>
      <c r="K41" s="310"/>
      <c r="L41" s="310"/>
      <c r="M41" s="310"/>
    </row>
    <row r="42" spans="1:13" ht="71.25" x14ac:dyDescent="0.2">
      <c r="A42" s="386"/>
      <c r="B42" s="389"/>
      <c r="C42" s="315" t="s">
        <v>810</v>
      </c>
      <c r="D42" s="315" t="s">
        <v>814</v>
      </c>
      <c r="E42" s="315" t="s">
        <v>819</v>
      </c>
      <c r="F42" s="389"/>
      <c r="G42" s="171"/>
      <c r="H42" s="310"/>
      <c r="I42" s="310"/>
      <c r="J42" s="310"/>
      <c r="K42" s="310"/>
      <c r="L42" s="310"/>
      <c r="M42" s="310"/>
    </row>
    <row r="43" spans="1:13" ht="42.75" x14ac:dyDescent="0.2">
      <c r="A43" s="386"/>
      <c r="B43" s="389"/>
      <c r="C43" s="315"/>
      <c r="D43" s="315" t="s">
        <v>815</v>
      </c>
      <c r="E43" s="315" t="s">
        <v>820</v>
      </c>
      <c r="F43" s="389"/>
      <c r="G43" s="171"/>
      <c r="H43" s="310"/>
      <c r="I43" s="310"/>
      <c r="J43" s="310"/>
      <c r="K43" s="310"/>
      <c r="L43" s="310"/>
      <c r="M43" s="310"/>
    </row>
    <row r="44" spans="1:13" ht="57" x14ac:dyDescent="0.2">
      <c r="A44" s="386"/>
      <c r="B44" s="389"/>
      <c r="C44" s="316" t="s">
        <v>809</v>
      </c>
      <c r="D44" s="316" t="s">
        <v>816</v>
      </c>
      <c r="E44" s="316" t="s">
        <v>821</v>
      </c>
      <c r="F44" s="389"/>
      <c r="G44" s="171"/>
      <c r="H44" s="310"/>
      <c r="I44" s="310"/>
      <c r="J44" s="310"/>
      <c r="K44" s="310"/>
      <c r="L44" s="310"/>
      <c r="M44" s="310"/>
    </row>
    <row r="45" spans="1:13" ht="24.95" customHeight="1" x14ac:dyDescent="0.2">
      <c r="A45" s="387"/>
      <c r="B45" s="390"/>
      <c r="C45" s="391">
        <v>3</v>
      </c>
      <c r="D45" s="392"/>
      <c r="E45" s="393"/>
      <c r="F45" s="390"/>
      <c r="G45" s="171"/>
      <c r="H45" s="310"/>
      <c r="I45" s="310"/>
      <c r="J45" s="310"/>
      <c r="K45" s="310"/>
      <c r="L45" s="310"/>
      <c r="M45" s="310"/>
    </row>
    <row r="46" spans="1:13" ht="15.75" customHeight="1" x14ac:dyDescent="0.2">
      <c r="A46" s="404">
        <v>8</v>
      </c>
      <c r="B46" s="407" t="s">
        <v>823</v>
      </c>
      <c r="C46" s="414" t="s">
        <v>5</v>
      </c>
      <c r="D46" s="414" t="s">
        <v>36</v>
      </c>
      <c r="E46" s="414" t="s">
        <v>37</v>
      </c>
      <c r="F46" s="407" t="s">
        <v>33</v>
      </c>
      <c r="G46" s="169">
        <f>IF(C48=1,0,IF(C48=2,0.5,IF(C48=3,1)))*0.00995770176</f>
        <v>9.9577017599999998E-3</v>
      </c>
    </row>
    <row r="47" spans="1:13" ht="15" customHeight="1" x14ac:dyDescent="0.2">
      <c r="A47" s="405"/>
      <c r="B47" s="408"/>
      <c r="C47" s="414"/>
      <c r="D47" s="414"/>
      <c r="E47" s="414"/>
      <c r="F47" s="408"/>
      <c r="G47" s="171"/>
    </row>
    <row r="48" spans="1:13" ht="24.95" customHeight="1" x14ac:dyDescent="0.2">
      <c r="A48" s="406"/>
      <c r="B48" s="409"/>
      <c r="C48" s="391">
        <v>3</v>
      </c>
      <c r="D48" s="392"/>
      <c r="E48" s="393"/>
      <c r="F48" s="409"/>
      <c r="G48" s="171"/>
    </row>
    <row r="49" spans="1:7" ht="63" customHeight="1" x14ac:dyDescent="0.2">
      <c r="A49" s="398">
        <v>9</v>
      </c>
      <c r="B49" s="433" t="s">
        <v>530</v>
      </c>
      <c r="C49" s="421" t="s">
        <v>5</v>
      </c>
      <c r="D49" s="421" t="s">
        <v>38</v>
      </c>
      <c r="E49" s="421" t="s">
        <v>39</v>
      </c>
      <c r="F49" s="388" t="s">
        <v>33</v>
      </c>
      <c r="G49" s="168">
        <f>IF(C51=1,0,IF(C51=2,0.5,IF(C51=3,1)))*0.00995770176</f>
        <v>9.9577017599999998E-3</v>
      </c>
    </row>
    <row r="50" spans="1:7" ht="15" customHeight="1" x14ac:dyDescent="0.2">
      <c r="A50" s="399"/>
      <c r="B50" s="435"/>
      <c r="C50" s="421"/>
      <c r="D50" s="421"/>
      <c r="E50" s="421"/>
      <c r="F50" s="389"/>
      <c r="G50" s="168"/>
    </row>
    <row r="51" spans="1:7" ht="24.95" customHeight="1" x14ac:dyDescent="0.2">
      <c r="A51" s="400"/>
      <c r="B51" s="403"/>
      <c r="C51" s="391">
        <v>3</v>
      </c>
      <c r="D51" s="392"/>
      <c r="E51" s="393"/>
      <c r="F51" s="390"/>
      <c r="G51" s="168"/>
    </row>
    <row r="52" spans="1:7" ht="15" customHeight="1" x14ac:dyDescent="0.2">
      <c r="A52" s="404">
        <v>10</v>
      </c>
      <c r="B52" s="407" t="s">
        <v>531</v>
      </c>
      <c r="C52" s="414" t="s">
        <v>40</v>
      </c>
      <c r="D52" s="414" t="s">
        <v>41</v>
      </c>
      <c r="E52" s="414" t="s">
        <v>42</v>
      </c>
      <c r="F52" s="407" t="s">
        <v>131</v>
      </c>
      <c r="G52" s="169">
        <f>IF(C56=1,0,IF(C56=2,0.5,IF(C56=3,1)))*0.00995770176</f>
        <v>9.9577017599999998E-3</v>
      </c>
    </row>
    <row r="53" spans="1:7" ht="15.75" customHeight="1" x14ac:dyDescent="0.2">
      <c r="A53" s="405"/>
      <c r="B53" s="408"/>
      <c r="C53" s="414"/>
      <c r="D53" s="414"/>
      <c r="E53" s="414"/>
      <c r="F53" s="408"/>
      <c r="G53" s="171"/>
    </row>
    <row r="54" spans="1:7" ht="15" customHeight="1" x14ac:dyDescent="0.2">
      <c r="A54" s="405"/>
      <c r="B54" s="408"/>
      <c r="C54" s="414"/>
      <c r="D54" s="414"/>
      <c r="E54" s="414"/>
      <c r="F54" s="408"/>
      <c r="G54" s="171"/>
    </row>
    <row r="55" spans="1:7" ht="15.75" customHeight="1" x14ac:dyDescent="0.2">
      <c r="A55" s="405"/>
      <c r="B55" s="408"/>
      <c r="C55" s="414"/>
      <c r="D55" s="414"/>
      <c r="E55" s="414"/>
      <c r="F55" s="408"/>
      <c r="G55" s="171"/>
    </row>
    <row r="56" spans="1:7" ht="24.95" customHeight="1" x14ac:dyDescent="0.2">
      <c r="A56" s="406"/>
      <c r="B56" s="409"/>
      <c r="C56" s="391">
        <v>3</v>
      </c>
      <c r="D56" s="392"/>
      <c r="E56" s="393"/>
      <c r="F56" s="409"/>
      <c r="G56" s="170"/>
    </row>
    <row r="57" spans="1:7" ht="36" customHeight="1" x14ac:dyDescent="0.2">
      <c r="A57" s="398">
        <v>11</v>
      </c>
      <c r="B57" s="410" t="s">
        <v>532</v>
      </c>
      <c r="C57" s="317" t="s">
        <v>43</v>
      </c>
      <c r="D57" s="317" t="s">
        <v>45</v>
      </c>
      <c r="E57" s="314" t="s">
        <v>46</v>
      </c>
      <c r="F57" s="388" t="s">
        <v>47</v>
      </c>
      <c r="G57" s="169">
        <f>IF(C60=1,0,IF(C60=2,0.5,IF(C60=3,1)))*0.00995770176</f>
        <v>9.9577017599999998E-3</v>
      </c>
    </row>
    <row r="58" spans="1:7" ht="30" customHeight="1" x14ac:dyDescent="0.2">
      <c r="A58" s="399"/>
      <c r="B58" s="411"/>
      <c r="C58" s="389" t="s">
        <v>44</v>
      </c>
      <c r="D58" s="389" t="s">
        <v>667</v>
      </c>
      <c r="E58" s="389" t="s">
        <v>668</v>
      </c>
      <c r="F58" s="389"/>
      <c r="G58" s="171"/>
    </row>
    <row r="59" spans="1:7" ht="14.25" x14ac:dyDescent="0.2">
      <c r="A59" s="399"/>
      <c r="B59" s="411"/>
      <c r="C59" s="390"/>
      <c r="D59" s="390"/>
      <c r="E59" s="390"/>
      <c r="F59" s="389"/>
      <c r="G59" s="171"/>
    </row>
    <row r="60" spans="1:7" ht="24.95" customHeight="1" x14ac:dyDescent="0.2">
      <c r="A60" s="400"/>
      <c r="B60" s="390"/>
      <c r="C60" s="391">
        <v>3</v>
      </c>
      <c r="D60" s="392"/>
      <c r="E60" s="393"/>
      <c r="F60" s="390"/>
      <c r="G60" s="170"/>
    </row>
    <row r="61" spans="1:7" ht="30" customHeight="1" x14ac:dyDescent="0.2">
      <c r="A61" s="404">
        <v>12</v>
      </c>
      <c r="B61" s="412" t="s">
        <v>533</v>
      </c>
      <c r="C61" s="407" t="s">
        <v>48</v>
      </c>
      <c r="D61" s="407" t="s">
        <v>58</v>
      </c>
      <c r="E61" s="407" t="s">
        <v>67</v>
      </c>
      <c r="F61" s="415" t="s">
        <v>394</v>
      </c>
      <c r="G61" s="169">
        <f>IF(C72=1,0,IF(C72=2,0.5,IF(C72=3,1)))*0.00995770176</f>
        <v>9.9577017599999998E-3</v>
      </c>
    </row>
    <row r="62" spans="1:7" ht="10.5" customHeight="1" x14ac:dyDescent="0.2">
      <c r="A62" s="405"/>
      <c r="B62" s="413"/>
      <c r="C62" s="408"/>
      <c r="D62" s="408"/>
      <c r="E62" s="408"/>
      <c r="F62" s="416"/>
      <c r="G62" s="171"/>
    </row>
    <row r="63" spans="1:7" ht="14.25" x14ac:dyDescent="0.2">
      <c r="A63" s="405"/>
      <c r="B63" s="413"/>
      <c r="C63" s="313" t="s">
        <v>49</v>
      </c>
      <c r="D63" s="313" t="s">
        <v>59</v>
      </c>
      <c r="E63" s="313" t="s">
        <v>68</v>
      </c>
      <c r="F63" s="416"/>
      <c r="G63" s="171"/>
    </row>
    <row r="64" spans="1:7" ht="14.25" x14ac:dyDescent="0.2">
      <c r="A64" s="405"/>
      <c r="B64" s="413"/>
      <c r="C64" s="313" t="s">
        <v>50</v>
      </c>
      <c r="D64" s="313" t="s">
        <v>50</v>
      </c>
      <c r="E64" s="313" t="s">
        <v>50</v>
      </c>
      <c r="F64" s="416"/>
      <c r="G64" s="171"/>
    </row>
    <row r="65" spans="1:7" ht="14.25" x14ac:dyDescent="0.2">
      <c r="A65" s="405"/>
      <c r="B65" s="413"/>
      <c r="C65" s="313" t="s">
        <v>51</v>
      </c>
      <c r="D65" s="313" t="s">
        <v>60</v>
      </c>
      <c r="E65" s="313" t="s">
        <v>69</v>
      </c>
      <c r="F65" s="416"/>
      <c r="G65" s="171"/>
    </row>
    <row r="66" spans="1:7" ht="14.25" x14ac:dyDescent="0.2">
      <c r="A66" s="405"/>
      <c r="B66" s="413"/>
      <c r="C66" s="313" t="s">
        <v>52</v>
      </c>
      <c r="D66" s="313" t="s">
        <v>61</v>
      </c>
      <c r="E66" s="313" t="s">
        <v>70</v>
      </c>
      <c r="F66" s="416"/>
      <c r="G66" s="171"/>
    </row>
    <row r="67" spans="1:7" ht="14.25" x14ac:dyDescent="0.2">
      <c r="A67" s="405"/>
      <c r="B67" s="413"/>
      <c r="C67" s="313" t="s">
        <v>53</v>
      </c>
      <c r="D67" s="313" t="s">
        <v>62</v>
      </c>
      <c r="E67" s="313" t="s">
        <v>71</v>
      </c>
      <c r="F67" s="416"/>
      <c r="G67" s="171"/>
    </row>
    <row r="68" spans="1:7" ht="14.25" x14ac:dyDescent="0.2">
      <c r="A68" s="405"/>
      <c r="B68" s="413"/>
      <c r="C68" s="313" t="s">
        <v>54</v>
      </c>
      <c r="D68" s="313" t="s">
        <v>63</v>
      </c>
      <c r="E68" s="313" t="s">
        <v>72</v>
      </c>
      <c r="F68" s="416"/>
      <c r="G68" s="171"/>
    </row>
    <row r="69" spans="1:7" ht="14.25" x14ac:dyDescent="0.2">
      <c r="A69" s="405"/>
      <c r="B69" s="413"/>
      <c r="C69" s="313" t="s">
        <v>55</v>
      </c>
      <c r="D69" s="313" t="s">
        <v>64</v>
      </c>
      <c r="E69" s="313" t="s">
        <v>73</v>
      </c>
      <c r="F69" s="416"/>
      <c r="G69" s="171"/>
    </row>
    <row r="70" spans="1:7" ht="14.25" x14ac:dyDescent="0.2">
      <c r="A70" s="405"/>
      <c r="B70" s="413"/>
      <c r="C70" s="313" t="s">
        <v>56</v>
      </c>
      <c r="D70" s="313" t="s">
        <v>65</v>
      </c>
      <c r="E70" s="313" t="s">
        <v>74</v>
      </c>
      <c r="F70" s="416"/>
      <c r="G70" s="171"/>
    </row>
    <row r="71" spans="1:7" ht="23.25" customHeight="1" x14ac:dyDescent="0.2">
      <c r="A71" s="405"/>
      <c r="B71" s="413"/>
      <c r="C71" s="311" t="s">
        <v>57</v>
      </c>
      <c r="D71" s="311" t="s">
        <v>66</v>
      </c>
      <c r="E71" s="311" t="s">
        <v>75</v>
      </c>
      <c r="F71" s="416"/>
      <c r="G71" s="171"/>
    </row>
    <row r="72" spans="1:7" ht="24.95" customHeight="1" x14ac:dyDescent="0.2">
      <c r="A72" s="406"/>
      <c r="B72" s="409"/>
      <c r="C72" s="418">
        <v>3</v>
      </c>
      <c r="D72" s="419"/>
      <c r="E72" s="420"/>
      <c r="F72" s="417"/>
      <c r="G72" s="170"/>
    </row>
    <row r="73" spans="1:7" ht="120" customHeight="1" x14ac:dyDescent="0.2">
      <c r="A73" s="398">
        <v>13</v>
      </c>
      <c r="B73" s="388" t="s">
        <v>534</v>
      </c>
      <c r="C73" s="324" t="s">
        <v>76</v>
      </c>
      <c r="D73" s="324" t="s">
        <v>77</v>
      </c>
      <c r="E73" s="324" t="s">
        <v>824</v>
      </c>
      <c r="F73" s="433" t="s">
        <v>132</v>
      </c>
      <c r="G73" s="169">
        <f>IF(C74=1,0,IF(C74=2,0.5,IF(C74=3,1)))*0.00995770176</f>
        <v>9.9577017599999998E-3</v>
      </c>
    </row>
    <row r="74" spans="1:7" ht="24.95" customHeight="1" x14ac:dyDescent="0.2">
      <c r="A74" s="400"/>
      <c r="B74" s="390"/>
      <c r="C74" s="391">
        <v>3</v>
      </c>
      <c r="D74" s="392"/>
      <c r="E74" s="393"/>
      <c r="F74" s="403"/>
      <c r="G74" s="170"/>
    </row>
    <row r="75" spans="1:7" ht="78.75" customHeight="1" x14ac:dyDescent="0.2">
      <c r="A75" s="404">
        <v>14</v>
      </c>
      <c r="B75" s="407" t="s">
        <v>612</v>
      </c>
      <c r="C75" s="414" t="s">
        <v>78</v>
      </c>
      <c r="D75" s="414" t="s">
        <v>79</v>
      </c>
      <c r="E75" s="414" t="s">
        <v>80</v>
      </c>
      <c r="F75" s="407" t="s">
        <v>16</v>
      </c>
      <c r="G75" s="169">
        <f>IF(C77=1,0,IF(C77=2,0.5,IF(C77=3,1)))*0.00995770176</f>
        <v>9.9577017599999998E-3</v>
      </c>
    </row>
    <row r="76" spans="1:7" ht="15" customHeight="1" x14ac:dyDescent="0.2">
      <c r="A76" s="405"/>
      <c r="B76" s="408"/>
      <c r="C76" s="414"/>
      <c r="D76" s="414"/>
      <c r="E76" s="414"/>
      <c r="F76" s="408"/>
      <c r="G76" s="171"/>
    </row>
    <row r="77" spans="1:7" ht="24.95" customHeight="1" x14ac:dyDescent="0.2">
      <c r="A77" s="406"/>
      <c r="B77" s="409"/>
      <c r="C77" s="418">
        <v>3</v>
      </c>
      <c r="D77" s="419"/>
      <c r="E77" s="420"/>
      <c r="F77" s="409"/>
      <c r="G77" s="170"/>
    </row>
    <row r="78" spans="1:7" ht="93" customHeight="1" x14ac:dyDescent="0.2">
      <c r="A78" s="398">
        <v>15</v>
      </c>
      <c r="B78" s="388" t="s">
        <v>613</v>
      </c>
      <c r="C78" s="324" t="s">
        <v>81</v>
      </c>
      <c r="D78" s="318" t="s">
        <v>82</v>
      </c>
      <c r="E78" s="318" t="s">
        <v>83</v>
      </c>
      <c r="F78" s="388" t="s">
        <v>33</v>
      </c>
      <c r="G78" s="169">
        <f>IF(C79=1,0,IF(C79=2,0.5,IF(C79=3,1)))*0.00995770176</f>
        <v>9.9577017599999998E-3</v>
      </c>
    </row>
    <row r="79" spans="1:7" ht="24.95" customHeight="1" x14ac:dyDescent="0.2">
      <c r="A79" s="400"/>
      <c r="B79" s="390"/>
      <c r="C79" s="428">
        <v>3</v>
      </c>
      <c r="D79" s="429"/>
      <c r="E79" s="430"/>
      <c r="F79" s="390"/>
      <c r="G79" s="170"/>
    </row>
    <row r="80" spans="1:7" ht="60.75" customHeight="1" x14ac:dyDescent="0.2">
      <c r="A80" s="404">
        <v>16</v>
      </c>
      <c r="B80" s="407" t="s">
        <v>535</v>
      </c>
      <c r="C80" s="319" t="s">
        <v>84</v>
      </c>
      <c r="D80" s="319" t="s">
        <v>85</v>
      </c>
      <c r="E80" s="319" t="s">
        <v>86</v>
      </c>
      <c r="F80" s="407" t="s">
        <v>273</v>
      </c>
      <c r="G80" s="446">
        <f>IF(C81=1,0,IF(C81=2,0.5,IF(C81=3,1)))*0.00995770176</f>
        <v>9.9577017599999998E-3</v>
      </c>
    </row>
    <row r="81" spans="1:7" ht="24.95" customHeight="1" x14ac:dyDescent="0.2">
      <c r="A81" s="406"/>
      <c r="B81" s="409"/>
      <c r="C81" s="418">
        <v>3</v>
      </c>
      <c r="D81" s="419"/>
      <c r="E81" s="420"/>
      <c r="F81" s="409"/>
      <c r="G81" s="447"/>
    </row>
    <row r="82" spans="1:7" ht="26.25" customHeight="1" x14ac:dyDescent="0.2">
      <c r="A82" s="398">
        <v>17</v>
      </c>
      <c r="B82" s="410" t="s">
        <v>536</v>
      </c>
      <c r="C82" s="388" t="s">
        <v>87</v>
      </c>
      <c r="D82" s="314" t="s">
        <v>88</v>
      </c>
      <c r="E82" s="314" t="s">
        <v>88</v>
      </c>
      <c r="F82" s="388" t="s">
        <v>133</v>
      </c>
      <c r="G82" s="169">
        <f>IF(C85=1,0,IF(C85=2,0.5,IF(C85=3,1)))*0.00995770176</f>
        <v>9.9577017599999998E-3</v>
      </c>
    </row>
    <row r="83" spans="1:7" ht="31.5" customHeight="1" x14ac:dyDescent="0.2">
      <c r="A83" s="399"/>
      <c r="B83" s="411"/>
      <c r="C83" s="389"/>
      <c r="D83" s="315" t="s">
        <v>89</v>
      </c>
      <c r="E83" s="315" t="s">
        <v>91</v>
      </c>
      <c r="F83" s="389"/>
      <c r="G83" s="171"/>
    </row>
    <row r="84" spans="1:7" ht="60.75" customHeight="1" x14ac:dyDescent="0.2">
      <c r="A84" s="399"/>
      <c r="B84" s="411"/>
      <c r="C84" s="390"/>
      <c r="D84" s="316" t="s">
        <v>90</v>
      </c>
      <c r="E84" s="316" t="s">
        <v>92</v>
      </c>
      <c r="F84" s="389"/>
      <c r="G84" s="171"/>
    </row>
    <row r="85" spans="1:7" ht="24.95" customHeight="1" x14ac:dyDescent="0.2">
      <c r="A85" s="400"/>
      <c r="B85" s="390"/>
      <c r="C85" s="418">
        <v>3</v>
      </c>
      <c r="D85" s="419"/>
      <c r="E85" s="420"/>
      <c r="F85" s="390"/>
      <c r="G85" s="170"/>
    </row>
    <row r="86" spans="1:7" ht="34.5" customHeight="1" x14ac:dyDescent="0.2">
      <c r="A86" s="404">
        <v>18</v>
      </c>
      <c r="B86" s="412" t="s">
        <v>537</v>
      </c>
      <c r="C86" s="407" t="s">
        <v>93</v>
      </c>
      <c r="D86" s="320" t="s">
        <v>94</v>
      </c>
      <c r="E86" s="312" t="s">
        <v>97</v>
      </c>
      <c r="F86" s="431" t="s">
        <v>272</v>
      </c>
      <c r="G86" s="169">
        <f>IF(C91=1,0,IF(C91=2,0.5,IF(C91=3,1)))*0.00995770176</f>
        <v>9.9577017599999998E-3</v>
      </c>
    </row>
    <row r="87" spans="1:7" ht="23.25" customHeight="1" x14ac:dyDescent="0.2">
      <c r="A87" s="405"/>
      <c r="B87" s="413"/>
      <c r="C87" s="408"/>
      <c r="D87" s="338" t="s">
        <v>95</v>
      </c>
      <c r="E87" s="339" t="s">
        <v>95</v>
      </c>
      <c r="F87" s="432"/>
      <c r="G87" s="171"/>
    </row>
    <row r="88" spans="1:7" ht="51" customHeight="1" x14ac:dyDescent="0.2">
      <c r="A88" s="405"/>
      <c r="B88" s="413"/>
      <c r="C88" s="408"/>
      <c r="D88" s="338" t="s">
        <v>96</v>
      </c>
      <c r="E88" s="339" t="s">
        <v>98</v>
      </c>
      <c r="F88" s="432"/>
      <c r="G88" s="171"/>
    </row>
    <row r="89" spans="1:7" ht="38.25" customHeight="1" x14ac:dyDescent="0.2">
      <c r="A89" s="405"/>
      <c r="B89" s="413"/>
      <c r="C89" s="408"/>
      <c r="D89" s="448"/>
      <c r="E89" s="338" t="s">
        <v>99</v>
      </c>
      <c r="F89" s="432"/>
      <c r="G89" s="171"/>
    </row>
    <row r="90" spans="1:7" ht="36.75" customHeight="1" x14ac:dyDescent="0.2">
      <c r="A90" s="405"/>
      <c r="B90" s="413"/>
      <c r="C90" s="409"/>
      <c r="D90" s="449"/>
      <c r="E90" s="340" t="s">
        <v>100</v>
      </c>
      <c r="F90" s="432"/>
      <c r="G90" s="171"/>
    </row>
    <row r="91" spans="1:7" ht="24.95" customHeight="1" x14ac:dyDescent="0.2">
      <c r="A91" s="406"/>
      <c r="B91" s="427"/>
      <c r="C91" s="418">
        <v>3</v>
      </c>
      <c r="D91" s="419"/>
      <c r="E91" s="420"/>
      <c r="F91" s="450"/>
      <c r="G91" s="170"/>
    </row>
    <row r="92" spans="1:7" ht="51.75" customHeight="1" x14ac:dyDescent="0.2">
      <c r="A92" s="398">
        <v>19</v>
      </c>
      <c r="B92" s="401" t="s">
        <v>538</v>
      </c>
      <c r="C92" s="433" t="s">
        <v>101</v>
      </c>
      <c r="D92" s="433" t="s">
        <v>102</v>
      </c>
      <c r="E92" s="321" t="s">
        <v>103</v>
      </c>
      <c r="F92" s="388" t="s">
        <v>105</v>
      </c>
      <c r="G92" s="169">
        <f>IF(C94=1,0,IF(C94=2,0.5,IF(C94=3,1)))*0.00995770176</f>
        <v>9.9577017599999998E-3</v>
      </c>
    </row>
    <row r="93" spans="1:7" ht="39.75" customHeight="1" x14ac:dyDescent="0.2">
      <c r="A93" s="399"/>
      <c r="B93" s="402"/>
      <c r="C93" s="403"/>
      <c r="D93" s="403"/>
      <c r="E93" s="322" t="s">
        <v>104</v>
      </c>
      <c r="F93" s="389"/>
      <c r="G93" s="171"/>
    </row>
    <row r="94" spans="1:7" ht="24.95" customHeight="1" x14ac:dyDescent="0.2">
      <c r="A94" s="400"/>
      <c r="B94" s="403"/>
      <c r="C94" s="418">
        <v>3</v>
      </c>
      <c r="D94" s="419"/>
      <c r="E94" s="420"/>
      <c r="F94" s="390"/>
      <c r="G94" s="170"/>
    </row>
    <row r="95" spans="1:7" ht="38.25" customHeight="1" x14ac:dyDescent="0.2">
      <c r="A95" s="423">
        <v>20</v>
      </c>
      <c r="B95" s="425" t="s">
        <v>106</v>
      </c>
      <c r="C95" s="323" t="s">
        <v>107</v>
      </c>
      <c r="D95" s="323" t="s">
        <v>395</v>
      </c>
      <c r="E95" s="323" t="s">
        <v>108</v>
      </c>
      <c r="F95" s="425" t="s">
        <v>109</v>
      </c>
      <c r="G95" s="169">
        <f>IF(C96=1,0,IF(C96=2,0.5,IF(C96=3,1)))*0.00995770176</f>
        <v>9.9577017599999998E-3</v>
      </c>
    </row>
    <row r="96" spans="1:7" ht="24.95" customHeight="1" x14ac:dyDescent="0.2">
      <c r="A96" s="424"/>
      <c r="B96" s="426"/>
      <c r="C96" s="418">
        <v>3</v>
      </c>
      <c r="D96" s="419"/>
      <c r="E96" s="420"/>
      <c r="F96" s="426"/>
      <c r="G96" s="170"/>
    </row>
    <row r="97" spans="1:14" ht="47.25" customHeight="1" x14ac:dyDescent="0.2">
      <c r="A97" s="398">
        <v>21</v>
      </c>
      <c r="B97" s="388" t="s">
        <v>539</v>
      </c>
      <c r="C97" s="318" t="s">
        <v>110</v>
      </c>
      <c r="D97" s="318" t="s">
        <v>111</v>
      </c>
      <c r="E97" s="318" t="s">
        <v>112</v>
      </c>
      <c r="F97" s="388" t="s">
        <v>274</v>
      </c>
      <c r="G97" s="169">
        <f>IF(C98=1,0,IF(C98=2,0.5,IF(C98=3,1)))*0.00995770176</f>
        <v>9.9577017599999998E-3</v>
      </c>
    </row>
    <row r="98" spans="1:14" ht="24.95" customHeight="1" x14ac:dyDescent="0.2">
      <c r="A98" s="400"/>
      <c r="B98" s="390"/>
      <c r="C98" s="418">
        <v>3</v>
      </c>
      <c r="D98" s="419"/>
      <c r="E98" s="420"/>
      <c r="F98" s="390"/>
      <c r="G98" s="170"/>
    </row>
    <row r="99" spans="1:14" ht="15.75" customHeight="1" x14ac:dyDescent="0.2">
      <c r="A99" s="404">
        <v>22</v>
      </c>
      <c r="B99" s="407" t="s">
        <v>540</v>
      </c>
      <c r="C99" s="414" t="s">
        <v>113</v>
      </c>
      <c r="D99" s="414" t="s">
        <v>114</v>
      </c>
      <c r="E99" s="414" t="s">
        <v>115</v>
      </c>
      <c r="F99" s="407" t="s">
        <v>116</v>
      </c>
      <c r="G99" s="169">
        <f>IF(C101=1,0,IF(C101=2,0.5,IF(C101=3,1)))*0.00995770176</f>
        <v>9.9577017599999998E-3</v>
      </c>
    </row>
    <row r="100" spans="1:14" ht="15" customHeight="1" x14ac:dyDescent="0.2">
      <c r="A100" s="405"/>
      <c r="B100" s="408"/>
      <c r="C100" s="414"/>
      <c r="D100" s="414"/>
      <c r="E100" s="414"/>
      <c r="F100" s="408"/>
      <c r="G100" s="171"/>
    </row>
    <row r="101" spans="1:14" ht="30.75" customHeight="1" x14ac:dyDescent="0.2">
      <c r="A101" s="406"/>
      <c r="B101" s="409"/>
      <c r="C101" s="418">
        <v>3</v>
      </c>
      <c r="D101" s="419"/>
      <c r="E101" s="420"/>
      <c r="F101" s="409"/>
      <c r="G101" s="170"/>
    </row>
    <row r="102" spans="1:14" ht="54.75" customHeight="1" x14ac:dyDescent="0.2">
      <c r="A102" s="422">
        <v>23</v>
      </c>
      <c r="B102" s="421" t="s">
        <v>117</v>
      </c>
      <c r="C102" s="440" t="s">
        <v>118</v>
      </c>
      <c r="D102" s="388" t="s">
        <v>669</v>
      </c>
      <c r="E102" s="388" t="s">
        <v>119</v>
      </c>
      <c r="F102" s="421" t="s">
        <v>33</v>
      </c>
      <c r="G102" s="169">
        <f>IF(C104=1,0,IF(C104=2,0.5,IF(C104=3,1)))*0.00995770176</f>
        <v>9.9577017599999998E-3</v>
      </c>
    </row>
    <row r="103" spans="1:14" ht="15.75" customHeight="1" x14ac:dyDescent="0.2">
      <c r="A103" s="422"/>
      <c r="B103" s="421"/>
      <c r="C103" s="440"/>
      <c r="D103" s="390"/>
      <c r="E103" s="390"/>
      <c r="F103" s="421"/>
      <c r="G103" s="171"/>
    </row>
    <row r="104" spans="1:14" ht="24.75" customHeight="1" x14ac:dyDescent="0.2">
      <c r="A104" s="422"/>
      <c r="B104" s="421"/>
      <c r="C104" s="418">
        <v>3</v>
      </c>
      <c r="D104" s="419"/>
      <c r="E104" s="420"/>
      <c r="F104" s="421"/>
      <c r="G104" s="170"/>
    </row>
    <row r="105" spans="1:14" ht="15.75" hidden="1" x14ac:dyDescent="0.25">
      <c r="F105" s="66" t="s">
        <v>670</v>
      </c>
      <c r="G105" s="67">
        <f>SUM(G5:G104)</f>
        <v>0.24894254399999988</v>
      </c>
      <c r="I105" s="157">
        <v>0.24894254399999999</v>
      </c>
    </row>
    <row r="106" spans="1:14" ht="15.75" hidden="1" x14ac:dyDescent="0.25">
      <c r="F106" s="66" t="s">
        <v>674</v>
      </c>
      <c r="G106" s="68">
        <f>G105/$I$105</f>
        <v>0.99999999999999956</v>
      </c>
      <c r="L106" s="174"/>
    </row>
    <row r="109" spans="1:14" x14ac:dyDescent="0.25">
      <c r="N109" s="3"/>
    </row>
    <row r="110" spans="1:14" x14ac:dyDescent="0.25">
      <c r="N110" s="3"/>
    </row>
    <row r="111" spans="1:14" x14ac:dyDescent="0.25">
      <c r="N111" s="3"/>
    </row>
    <row r="112" spans="1:14" x14ac:dyDescent="0.25">
      <c r="M112" s="87"/>
      <c r="N112" s="2"/>
    </row>
  </sheetData>
  <sheetProtection algorithmName="SHA-512" hashValue="Y1gW9bFE4WdRD+tuQcmIqVuu+vo2dr7HGwVg5d2chK2sLAK1SBJk3Xk5YvvtbekkGzpLtNCQzaH/vvYqG7behQ==" saltValue="MR4VGmdiWpFu6dL++nYYDw==" spinCount="100000" sheet="1" objects="1" scenarios="1" selectLockedCells="1"/>
  <mergeCells count="160">
    <mergeCell ref="G80:G81"/>
    <mergeCell ref="C81:E81"/>
    <mergeCell ref="C102:C103"/>
    <mergeCell ref="C99:C100"/>
    <mergeCell ref="D99:D100"/>
    <mergeCell ref="E99:E100"/>
    <mergeCell ref="C82:C84"/>
    <mergeCell ref="C92:C93"/>
    <mergeCell ref="D92:D93"/>
    <mergeCell ref="D102:D103"/>
    <mergeCell ref="E102:E103"/>
    <mergeCell ref="D89:D90"/>
    <mergeCell ref="F82:F85"/>
    <mergeCell ref="F86:F91"/>
    <mergeCell ref="C94:E94"/>
    <mergeCell ref="C96:E96"/>
    <mergeCell ref="F52:F56"/>
    <mergeCell ref="C9:E9"/>
    <mergeCell ref="C27:E27"/>
    <mergeCell ref="C23:E23"/>
    <mergeCell ref="C18:E18"/>
    <mergeCell ref="C56:E56"/>
    <mergeCell ref="C51:E51"/>
    <mergeCell ref="C48:E48"/>
    <mergeCell ref="C39:E39"/>
    <mergeCell ref="C33:E33"/>
    <mergeCell ref="C30:E30"/>
    <mergeCell ref="D12:D14"/>
    <mergeCell ref="E19:E20"/>
    <mergeCell ref="E21:E22"/>
    <mergeCell ref="D21:D22"/>
    <mergeCell ref="C31:C32"/>
    <mergeCell ref="F5:F7"/>
    <mergeCell ref="D49:D50"/>
    <mergeCell ref="E49:E50"/>
    <mergeCell ref="F49:F51"/>
    <mergeCell ref="E34:E38"/>
    <mergeCell ref="F46:F48"/>
    <mergeCell ref="F8:F9"/>
    <mergeCell ref="F10:F18"/>
    <mergeCell ref="E46:E47"/>
    <mergeCell ref="C1:E1"/>
    <mergeCell ref="A3:B3"/>
    <mergeCell ref="A4:B4"/>
    <mergeCell ref="C10:C17"/>
    <mergeCell ref="E10:E11"/>
    <mergeCell ref="E13:E14"/>
    <mergeCell ref="C5:C6"/>
    <mergeCell ref="D5:D6"/>
    <mergeCell ref="E5:E6"/>
    <mergeCell ref="D15:D17"/>
    <mergeCell ref="E15:E17"/>
    <mergeCell ref="B10:B18"/>
    <mergeCell ref="A10:A18"/>
    <mergeCell ref="C7:E7"/>
    <mergeCell ref="A5:A7"/>
    <mergeCell ref="B5:B7"/>
    <mergeCell ref="A1:B2"/>
    <mergeCell ref="B8:B9"/>
    <mergeCell ref="A8:A9"/>
    <mergeCell ref="D10:D11"/>
    <mergeCell ref="A31:A33"/>
    <mergeCell ref="F31:F33"/>
    <mergeCell ref="B34:B39"/>
    <mergeCell ref="A34:A39"/>
    <mergeCell ref="F34:F39"/>
    <mergeCell ref="B24:B27"/>
    <mergeCell ref="A24:A27"/>
    <mergeCell ref="F24:F27"/>
    <mergeCell ref="C34:C38"/>
    <mergeCell ref="D34:D38"/>
    <mergeCell ref="A19:A23"/>
    <mergeCell ref="B19:B23"/>
    <mergeCell ref="F19:F23"/>
    <mergeCell ref="F28:F30"/>
    <mergeCell ref="C24:C26"/>
    <mergeCell ref="D24:D26"/>
    <mergeCell ref="E24:E26"/>
    <mergeCell ref="B73:B74"/>
    <mergeCell ref="A73:A74"/>
    <mergeCell ref="F73:F74"/>
    <mergeCell ref="D58:D59"/>
    <mergeCell ref="C61:C62"/>
    <mergeCell ref="D61:D62"/>
    <mergeCell ref="E61:E62"/>
    <mergeCell ref="B31:B33"/>
    <mergeCell ref="C28:C29"/>
    <mergeCell ref="D28:D29"/>
    <mergeCell ref="E28:E29"/>
    <mergeCell ref="A28:A30"/>
    <mergeCell ref="B28:B30"/>
    <mergeCell ref="B49:B51"/>
    <mergeCell ref="A49:A51"/>
    <mergeCell ref="C46:C47"/>
    <mergeCell ref="D46:D47"/>
    <mergeCell ref="C74:E74"/>
    <mergeCell ref="A75:A77"/>
    <mergeCell ref="B75:B77"/>
    <mergeCell ref="F75:F77"/>
    <mergeCell ref="A78:A79"/>
    <mergeCell ref="F78:F79"/>
    <mergeCell ref="C91:E91"/>
    <mergeCell ref="C85:E85"/>
    <mergeCell ref="B78:B79"/>
    <mergeCell ref="A86:A91"/>
    <mergeCell ref="B86:B91"/>
    <mergeCell ref="C86:C90"/>
    <mergeCell ref="A80:A81"/>
    <mergeCell ref="B80:B81"/>
    <mergeCell ref="F80:F81"/>
    <mergeCell ref="C79:E79"/>
    <mergeCell ref="C77:E77"/>
    <mergeCell ref="E58:E59"/>
    <mergeCell ref="B46:B48"/>
    <mergeCell ref="A46:A48"/>
    <mergeCell ref="C49:C50"/>
    <mergeCell ref="A102:A104"/>
    <mergeCell ref="B102:B104"/>
    <mergeCell ref="F102:F104"/>
    <mergeCell ref="A97:A98"/>
    <mergeCell ref="B97:B98"/>
    <mergeCell ref="F97:F98"/>
    <mergeCell ref="A99:A101"/>
    <mergeCell ref="B99:B101"/>
    <mergeCell ref="F99:F101"/>
    <mergeCell ref="C104:E104"/>
    <mergeCell ref="C101:E101"/>
    <mergeCell ref="C98:E98"/>
    <mergeCell ref="A95:A96"/>
    <mergeCell ref="B95:B96"/>
    <mergeCell ref="F95:F96"/>
    <mergeCell ref="A82:A85"/>
    <mergeCell ref="B82:B85"/>
    <mergeCell ref="C75:C76"/>
    <mergeCell ref="D75:D76"/>
    <mergeCell ref="E75:E76"/>
    <mergeCell ref="A40:A45"/>
    <mergeCell ref="B40:B45"/>
    <mergeCell ref="F40:F45"/>
    <mergeCell ref="C45:E45"/>
    <mergeCell ref="G1:G4"/>
    <mergeCell ref="K9:K11"/>
    <mergeCell ref="I3:M3"/>
    <mergeCell ref="A92:A94"/>
    <mergeCell ref="B92:B94"/>
    <mergeCell ref="F92:F94"/>
    <mergeCell ref="A52:A56"/>
    <mergeCell ref="B52:B56"/>
    <mergeCell ref="A57:A60"/>
    <mergeCell ref="B57:B60"/>
    <mergeCell ref="F57:F60"/>
    <mergeCell ref="B61:B72"/>
    <mergeCell ref="C52:C55"/>
    <mergeCell ref="D52:D55"/>
    <mergeCell ref="E52:E55"/>
    <mergeCell ref="A61:A72"/>
    <mergeCell ref="C60:E60"/>
    <mergeCell ref="F61:F72"/>
    <mergeCell ref="C72:E72"/>
    <mergeCell ref="C58:C59"/>
  </mergeCells>
  <dataValidations count="1">
    <dataValidation type="list" allowBlank="1" showInputMessage="1" showErrorMessage="1" sqref="C48:E48 C51:E51 C56:E56 C60:E60 C72:E72 C74:E74 C77:E77 C79:E79 C81:E81 C85:E85 C91:E91 C94:E94 C96:E96 C98:E98 C101:E101 C104:E104 C7:E7 C33:E33 C30:E30 C27:E27 C23:E23 C18:E18 C9:E9 C39:E39 C45:E45">
      <formula1>"1,2,3"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indowProtection="1"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:E6"/>
    </sheetView>
  </sheetViews>
  <sheetFormatPr defaultColWidth="8.875" defaultRowHeight="15" x14ac:dyDescent="0.25"/>
  <cols>
    <col min="1" max="1" width="6.625" style="1" customWidth="1"/>
    <col min="2" max="2" width="40.625" customWidth="1"/>
    <col min="3" max="3" width="40.625" style="9" customWidth="1"/>
    <col min="4" max="5" width="40.625" customWidth="1"/>
    <col min="6" max="6" width="20.625" customWidth="1"/>
    <col min="7" max="7" width="17.875" style="4" hidden="1" customWidth="1"/>
    <col min="8" max="9" width="8.875" style="157" hidden="1" customWidth="1"/>
    <col min="10" max="11" width="0" hidden="1" customWidth="1"/>
  </cols>
  <sheetData>
    <row r="1" spans="1:9" ht="24.95" customHeight="1" x14ac:dyDescent="0.2">
      <c r="A1" s="506" t="s">
        <v>120</v>
      </c>
      <c r="B1" s="506"/>
      <c r="C1" s="506" t="s">
        <v>3</v>
      </c>
      <c r="D1" s="506"/>
      <c r="E1" s="509"/>
      <c r="F1" s="175"/>
      <c r="G1" s="452" t="s">
        <v>358</v>
      </c>
    </row>
    <row r="2" spans="1:9" ht="24.95" customHeight="1" x14ac:dyDescent="0.2">
      <c r="A2" s="506"/>
      <c r="B2" s="506"/>
      <c r="C2" s="176" t="s">
        <v>385</v>
      </c>
      <c r="D2" s="176" t="s">
        <v>603</v>
      </c>
      <c r="E2" s="177" t="s">
        <v>386</v>
      </c>
      <c r="F2" s="178" t="s">
        <v>129</v>
      </c>
      <c r="G2" s="453"/>
    </row>
    <row r="3" spans="1:9" ht="24.95" customHeight="1" x14ac:dyDescent="0.2">
      <c r="A3" s="507" t="s">
        <v>524</v>
      </c>
      <c r="B3" s="507"/>
      <c r="C3" s="179"/>
      <c r="D3" s="179"/>
      <c r="E3" s="179"/>
      <c r="F3" s="175"/>
      <c r="G3" s="453"/>
    </row>
    <row r="4" spans="1:9" ht="24.95" customHeight="1" x14ac:dyDescent="0.2">
      <c r="A4" s="508" t="s">
        <v>541</v>
      </c>
      <c r="B4" s="508"/>
      <c r="C4" s="179"/>
      <c r="D4" s="179"/>
      <c r="E4" s="179"/>
      <c r="F4" s="175"/>
      <c r="G4" s="454"/>
    </row>
    <row r="5" spans="1:9" ht="47.25" customHeight="1" x14ac:dyDescent="0.2">
      <c r="A5" s="458">
        <v>24</v>
      </c>
      <c r="B5" s="469" t="s">
        <v>134</v>
      </c>
      <c r="C5" s="181" t="s">
        <v>135</v>
      </c>
      <c r="D5" s="181" t="s">
        <v>136</v>
      </c>
      <c r="E5" s="181" t="s">
        <v>137</v>
      </c>
      <c r="F5" s="471" t="s">
        <v>33</v>
      </c>
      <c r="G5" s="446">
        <f>IF(C6=1,0,IF(C6=2,0.5,IF(C6=3,1)))*0.010372606</f>
        <v>1.0372605999999999E-2</v>
      </c>
      <c r="H5" s="155">
        <f>G5</f>
        <v>1.0372605999999999E-2</v>
      </c>
      <c r="I5" s="155">
        <v>23</v>
      </c>
    </row>
    <row r="6" spans="1:9" ht="24.95" customHeight="1" x14ac:dyDescent="0.2">
      <c r="A6" s="462"/>
      <c r="B6" s="471"/>
      <c r="C6" s="391">
        <v>3</v>
      </c>
      <c r="D6" s="392"/>
      <c r="E6" s="393"/>
      <c r="F6" s="463"/>
      <c r="G6" s="447"/>
      <c r="H6" s="155">
        <f>G7</f>
        <v>1.0372605999999999E-2</v>
      </c>
      <c r="I6" s="155">
        <v>24</v>
      </c>
    </row>
    <row r="7" spans="1:9" ht="37.5" customHeight="1" x14ac:dyDescent="0.2">
      <c r="A7" s="460">
        <v>25</v>
      </c>
      <c r="B7" s="472" t="s">
        <v>138</v>
      </c>
      <c r="C7" s="464" t="s">
        <v>139</v>
      </c>
      <c r="D7" s="464" t="s">
        <v>140</v>
      </c>
      <c r="E7" s="184" t="s">
        <v>141</v>
      </c>
      <c r="F7" s="468" t="s">
        <v>33</v>
      </c>
      <c r="G7" s="446">
        <f>IF(C11=1,0,IF(C11=2,0.5,IF(C11=3,1)))*0.010372606</f>
        <v>1.0372605999999999E-2</v>
      </c>
      <c r="H7" s="155">
        <f>G12</f>
        <v>1.0372605999999999E-2</v>
      </c>
      <c r="I7" s="155">
        <v>25</v>
      </c>
    </row>
    <row r="8" spans="1:9" ht="42.75" customHeight="1" x14ac:dyDescent="0.2">
      <c r="A8" s="461"/>
      <c r="B8" s="473"/>
      <c r="C8" s="465"/>
      <c r="D8" s="465"/>
      <c r="E8" s="189" t="s">
        <v>142</v>
      </c>
      <c r="F8" s="468"/>
      <c r="G8" s="451"/>
      <c r="H8" s="155">
        <f>G21</f>
        <v>1.0372605999999999E-2</v>
      </c>
      <c r="I8" s="155">
        <v>26</v>
      </c>
    </row>
    <row r="9" spans="1:9" ht="60" customHeight="1" x14ac:dyDescent="0.2">
      <c r="A9" s="461"/>
      <c r="B9" s="473"/>
      <c r="C9" s="465"/>
      <c r="D9" s="465" t="s">
        <v>599</v>
      </c>
      <c r="E9" s="475" t="s">
        <v>664</v>
      </c>
      <c r="F9" s="468"/>
      <c r="G9" s="451"/>
      <c r="H9" s="155">
        <f>G25</f>
        <v>1.0372605999999999E-2</v>
      </c>
      <c r="I9" s="155">
        <v>27</v>
      </c>
    </row>
    <row r="10" spans="1:9" ht="47.25" customHeight="1" x14ac:dyDescent="0.2">
      <c r="A10" s="461"/>
      <c r="B10" s="473"/>
      <c r="C10" s="466"/>
      <c r="D10" s="466"/>
      <c r="E10" s="489"/>
      <c r="F10" s="468"/>
      <c r="G10" s="451"/>
      <c r="H10" s="155">
        <f>G33</f>
        <v>1.0372605999999999E-2</v>
      </c>
      <c r="I10" s="155">
        <v>28</v>
      </c>
    </row>
    <row r="11" spans="1:9" ht="24.95" customHeight="1" x14ac:dyDescent="0.2">
      <c r="A11" s="490"/>
      <c r="B11" s="496"/>
      <c r="C11" s="391">
        <v>3</v>
      </c>
      <c r="D11" s="392"/>
      <c r="E11" s="393"/>
      <c r="F11" s="192"/>
      <c r="G11" s="447"/>
      <c r="H11" s="155">
        <f>G41</f>
        <v>1.0372605999999999E-2</v>
      </c>
      <c r="I11" s="155">
        <v>29</v>
      </c>
    </row>
    <row r="12" spans="1:9" ht="36.75" customHeight="1" x14ac:dyDescent="0.2">
      <c r="A12" s="458">
        <v>26</v>
      </c>
      <c r="B12" s="469" t="s">
        <v>143</v>
      </c>
      <c r="C12" s="463" t="s">
        <v>139</v>
      </c>
      <c r="D12" s="511" t="s">
        <v>144</v>
      </c>
      <c r="E12" s="193" t="s">
        <v>145</v>
      </c>
      <c r="F12" s="463" t="s">
        <v>33</v>
      </c>
      <c r="G12" s="446">
        <f>IF(C20=1,0,IF(C20=2,0.5,IF(C20=3,1)))*0.010372606</f>
        <v>1.0372605999999999E-2</v>
      </c>
      <c r="H12" s="155">
        <f>G47</f>
        <v>1.0372605999999999E-2</v>
      </c>
      <c r="I12" s="155">
        <v>30</v>
      </c>
    </row>
    <row r="13" spans="1:9" ht="14.25" x14ac:dyDescent="0.2">
      <c r="A13" s="459"/>
      <c r="B13" s="470"/>
      <c r="C13" s="463"/>
      <c r="D13" s="511"/>
      <c r="E13" s="195" t="s">
        <v>146</v>
      </c>
      <c r="F13" s="463"/>
      <c r="G13" s="451"/>
      <c r="H13" s="155">
        <f>G53</f>
        <v>1.0372605999999999E-2</v>
      </c>
      <c r="I13" s="155">
        <v>31</v>
      </c>
    </row>
    <row r="14" spans="1:9" ht="18" customHeight="1" x14ac:dyDescent="0.2">
      <c r="A14" s="459"/>
      <c r="B14" s="470"/>
      <c r="C14" s="463"/>
      <c r="D14" s="511"/>
      <c r="E14" s="195" t="s">
        <v>147</v>
      </c>
      <c r="F14" s="463"/>
      <c r="G14" s="451"/>
      <c r="H14" s="155">
        <f>G60</f>
        <v>1.0372605999999999E-2</v>
      </c>
      <c r="I14" s="155">
        <v>32</v>
      </c>
    </row>
    <row r="15" spans="1:9" ht="48.75" customHeight="1" x14ac:dyDescent="0.2">
      <c r="A15" s="459"/>
      <c r="B15" s="470"/>
      <c r="C15" s="463"/>
      <c r="D15" s="511"/>
      <c r="E15" s="195" t="s">
        <v>148</v>
      </c>
      <c r="F15" s="463"/>
      <c r="G15" s="451"/>
      <c r="H15" s="155">
        <f>G67</f>
        <v>1.0372605999999999E-2</v>
      </c>
      <c r="I15" s="155" t="s">
        <v>614</v>
      </c>
    </row>
    <row r="16" spans="1:9" ht="18" customHeight="1" x14ac:dyDescent="0.2">
      <c r="A16" s="459"/>
      <c r="B16" s="470"/>
      <c r="C16" s="463"/>
      <c r="D16" s="511"/>
      <c r="E16" s="195" t="s">
        <v>149</v>
      </c>
      <c r="F16" s="463"/>
      <c r="G16" s="451"/>
      <c r="H16" s="155">
        <f>G71</f>
        <v>1.0372605999999999E-2</v>
      </c>
      <c r="I16" s="155" t="s">
        <v>615</v>
      </c>
    </row>
    <row r="17" spans="1:9" ht="17.25" customHeight="1" x14ac:dyDescent="0.2">
      <c r="A17" s="459"/>
      <c r="B17" s="470"/>
      <c r="C17" s="463"/>
      <c r="D17" s="511"/>
      <c r="E17" s="195" t="s">
        <v>150</v>
      </c>
      <c r="F17" s="463"/>
      <c r="G17" s="451"/>
      <c r="H17" s="155">
        <f>G78</f>
        <v>1.0372605999999999E-2</v>
      </c>
      <c r="I17" s="155">
        <v>34</v>
      </c>
    </row>
    <row r="18" spans="1:9" ht="14.25" x14ac:dyDescent="0.2">
      <c r="A18" s="459"/>
      <c r="B18" s="470"/>
      <c r="C18" s="463"/>
      <c r="D18" s="511"/>
      <c r="E18" s="477" t="s">
        <v>151</v>
      </c>
      <c r="F18" s="463"/>
      <c r="G18" s="451"/>
      <c r="H18" s="155">
        <f>G84</f>
        <v>1.0372605999999999E-2</v>
      </c>
      <c r="I18" s="155">
        <v>35</v>
      </c>
    </row>
    <row r="19" spans="1:9" ht="21" customHeight="1" x14ac:dyDescent="0.2">
      <c r="A19" s="459"/>
      <c r="B19" s="470"/>
      <c r="C19" s="463"/>
      <c r="D19" s="511"/>
      <c r="E19" s="479"/>
      <c r="F19" s="463"/>
      <c r="G19" s="451"/>
      <c r="H19" s="155">
        <f>G88</f>
        <v>1.0372605999999999E-2</v>
      </c>
      <c r="I19" s="155">
        <v>36</v>
      </c>
    </row>
    <row r="20" spans="1:9" ht="24.95" customHeight="1" x14ac:dyDescent="0.2">
      <c r="A20" s="462"/>
      <c r="B20" s="471"/>
      <c r="C20" s="391">
        <v>3</v>
      </c>
      <c r="D20" s="392"/>
      <c r="E20" s="393"/>
      <c r="F20" s="463"/>
      <c r="G20" s="447"/>
      <c r="H20" s="155">
        <f>G92</f>
        <v>1.0372605999999999E-2</v>
      </c>
      <c r="I20" s="155">
        <v>37</v>
      </c>
    </row>
    <row r="21" spans="1:9" ht="56.25" customHeight="1" x14ac:dyDescent="0.2">
      <c r="A21" s="460">
        <v>27</v>
      </c>
      <c r="B21" s="472" t="s">
        <v>152</v>
      </c>
      <c r="C21" s="183" t="s">
        <v>153</v>
      </c>
      <c r="D21" s="198" t="s">
        <v>156</v>
      </c>
      <c r="E21" s="183" t="s">
        <v>159</v>
      </c>
      <c r="F21" s="468" t="s">
        <v>33</v>
      </c>
      <c r="G21" s="446">
        <f>IF(C24=1,0,IF(C24=2,0.5,IF(C24=3,1)))*0.010372606</f>
        <v>1.0372605999999999E-2</v>
      </c>
      <c r="H21" s="155">
        <f>G97</f>
        <v>1.0372605999999999E-2</v>
      </c>
      <c r="I21" s="155">
        <v>38</v>
      </c>
    </row>
    <row r="22" spans="1:9" ht="54" customHeight="1" x14ac:dyDescent="0.2">
      <c r="A22" s="461"/>
      <c r="B22" s="473"/>
      <c r="C22" s="188" t="s">
        <v>154</v>
      </c>
      <c r="D22" s="198" t="s">
        <v>157</v>
      </c>
      <c r="E22" s="188" t="s">
        <v>160</v>
      </c>
      <c r="F22" s="468"/>
      <c r="G22" s="451"/>
      <c r="H22" s="155">
        <f>G102</f>
        <v>1.0372605999999999E-2</v>
      </c>
      <c r="I22" s="155">
        <v>39</v>
      </c>
    </row>
    <row r="23" spans="1:9" ht="30" customHeight="1" x14ac:dyDescent="0.2">
      <c r="A23" s="461"/>
      <c r="B23" s="473"/>
      <c r="C23" s="188" t="s">
        <v>155</v>
      </c>
      <c r="D23" s="198" t="s">
        <v>158</v>
      </c>
      <c r="E23" s="188" t="s">
        <v>158</v>
      </c>
      <c r="F23" s="468"/>
      <c r="G23" s="451"/>
      <c r="H23" s="155">
        <f>G109</f>
        <v>1.0372605999999999E-2</v>
      </c>
      <c r="I23" s="155">
        <v>40</v>
      </c>
    </row>
    <row r="24" spans="1:9" ht="24.95" customHeight="1" x14ac:dyDescent="0.2">
      <c r="A24" s="461"/>
      <c r="B24" s="473"/>
      <c r="C24" s="391">
        <v>3</v>
      </c>
      <c r="D24" s="392"/>
      <c r="E24" s="393"/>
      <c r="F24" s="468"/>
      <c r="G24" s="447"/>
      <c r="H24" s="155">
        <f>G115</f>
        <v>1.0372605999999999E-2</v>
      </c>
      <c r="I24" s="155">
        <v>41</v>
      </c>
    </row>
    <row r="25" spans="1:9" ht="39" customHeight="1" x14ac:dyDescent="0.2">
      <c r="A25" s="458">
        <v>28</v>
      </c>
      <c r="B25" s="469" t="s">
        <v>266</v>
      </c>
      <c r="C25" s="469" t="s">
        <v>5</v>
      </c>
      <c r="D25" s="180" t="s">
        <v>161</v>
      </c>
      <c r="E25" s="199" t="s">
        <v>161</v>
      </c>
      <c r="F25" s="510" t="s">
        <v>173</v>
      </c>
      <c r="G25" s="446">
        <f>IF(C32=1,0,IF(C32=2,0.5,IF(C32=3,1)))*0.010372606</f>
        <v>1.0372605999999999E-2</v>
      </c>
      <c r="H25" s="155">
        <f>G126</f>
        <v>1.0372605999999999E-2</v>
      </c>
      <c r="I25" s="155">
        <v>42</v>
      </c>
    </row>
    <row r="26" spans="1:9" ht="33.75" customHeight="1" x14ac:dyDescent="0.2">
      <c r="A26" s="459"/>
      <c r="B26" s="470"/>
      <c r="C26" s="470"/>
      <c r="D26" s="200" t="s">
        <v>162</v>
      </c>
      <c r="E26" s="201" t="s">
        <v>167</v>
      </c>
      <c r="F26" s="510"/>
      <c r="G26" s="451"/>
      <c r="H26" s="155">
        <f>G131</f>
        <v>1.0372605999999999E-2</v>
      </c>
      <c r="I26" s="155">
        <v>43</v>
      </c>
    </row>
    <row r="27" spans="1:9" ht="43.5" customHeight="1" x14ac:dyDescent="0.2">
      <c r="A27" s="459"/>
      <c r="B27" s="470"/>
      <c r="C27" s="470"/>
      <c r="D27" s="200" t="s">
        <v>163</v>
      </c>
      <c r="E27" s="201" t="s">
        <v>168</v>
      </c>
      <c r="F27" s="510"/>
      <c r="G27" s="451"/>
      <c r="H27" s="155">
        <f>G133</f>
        <v>1.0372605999999999E-2</v>
      </c>
      <c r="I27" s="155">
        <v>44</v>
      </c>
    </row>
    <row r="28" spans="1:9" ht="42.75" customHeight="1" x14ac:dyDescent="0.2">
      <c r="A28" s="459"/>
      <c r="B28" s="470"/>
      <c r="C28" s="470"/>
      <c r="D28" s="200" t="s">
        <v>164</v>
      </c>
      <c r="E28" s="201" t="s">
        <v>169</v>
      </c>
      <c r="F28" s="510"/>
      <c r="G28" s="451"/>
      <c r="H28" s="155">
        <f>G137</f>
        <v>1.0372605999999999E-2</v>
      </c>
      <c r="I28" s="155">
        <v>45</v>
      </c>
    </row>
    <row r="29" spans="1:9" ht="38.25" customHeight="1" x14ac:dyDescent="0.2">
      <c r="A29" s="459"/>
      <c r="B29" s="470"/>
      <c r="C29" s="470"/>
      <c r="D29" s="200" t="s">
        <v>165</v>
      </c>
      <c r="E29" s="201" t="s">
        <v>170</v>
      </c>
      <c r="F29" s="510"/>
      <c r="G29" s="451"/>
    </row>
    <row r="30" spans="1:9" ht="48.75" customHeight="1" x14ac:dyDescent="0.2">
      <c r="A30" s="459"/>
      <c r="B30" s="470"/>
      <c r="C30" s="470"/>
      <c r="D30" s="202" t="s">
        <v>166</v>
      </c>
      <c r="E30" s="201" t="s">
        <v>171</v>
      </c>
      <c r="F30" s="510"/>
      <c r="G30" s="451"/>
    </row>
    <row r="31" spans="1:9" ht="54" customHeight="1" x14ac:dyDescent="0.2">
      <c r="A31" s="459"/>
      <c r="B31" s="470"/>
      <c r="C31" s="471"/>
      <c r="D31" s="203"/>
      <c r="E31" s="204" t="s">
        <v>172</v>
      </c>
      <c r="F31" s="510"/>
      <c r="G31" s="451"/>
    </row>
    <row r="32" spans="1:9" ht="24.95" customHeight="1" x14ac:dyDescent="0.2">
      <c r="A32" s="462"/>
      <c r="B32" s="471"/>
      <c r="C32" s="391">
        <v>3</v>
      </c>
      <c r="D32" s="392"/>
      <c r="E32" s="393"/>
      <c r="F32" s="510"/>
      <c r="G32" s="447"/>
    </row>
    <row r="33" spans="1:7" ht="27.75" customHeight="1" x14ac:dyDescent="0.2">
      <c r="A33" s="460">
        <v>29</v>
      </c>
      <c r="B33" s="464" t="s">
        <v>174</v>
      </c>
      <c r="C33" s="472" t="s">
        <v>5</v>
      </c>
      <c r="D33" s="464" t="s">
        <v>665</v>
      </c>
      <c r="E33" s="183" t="s">
        <v>175</v>
      </c>
      <c r="F33" s="474" t="s">
        <v>790</v>
      </c>
      <c r="G33" s="446">
        <f>IF(C40=1,0,IF(C40=2,0.5,IF(C40=3,1)))*0.010372606</f>
        <v>1.0372605999999999E-2</v>
      </c>
    </row>
    <row r="34" spans="1:7" ht="33" customHeight="1" x14ac:dyDescent="0.2">
      <c r="A34" s="461"/>
      <c r="B34" s="465"/>
      <c r="C34" s="473"/>
      <c r="D34" s="465"/>
      <c r="E34" s="205" t="s">
        <v>176</v>
      </c>
      <c r="F34" s="474"/>
      <c r="G34" s="451"/>
    </row>
    <row r="35" spans="1:7" ht="14.25" x14ac:dyDescent="0.2">
      <c r="A35" s="461"/>
      <c r="B35" s="465"/>
      <c r="C35" s="473"/>
      <c r="D35" s="465"/>
      <c r="E35" s="512" t="s">
        <v>177</v>
      </c>
      <c r="F35" s="474"/>
      <c r="G35" s="451"/>
    </row>
    <row r="36" spans="1:7" ht="14.25" x14ac:dyDescent="0.2">
      <c r="A36" s="461"/>
      <c r="B36" s="465"/>
      <c r="C36" s="473"/>
      <c r="D36" s="465"/>
      <c r="E36" s="512"/>
      <c r="F36" s="474"/>
      <c r="G36" s="451"/>
    </row>
    <row r="37" spans="1:7" ht="15.75" customHeight="1" x14ac:dyDescent="0.2">
      <c r="A37" s="461"/>
      <c r="B37" s="465"/>
      <c r="C37" s="473"/>
      <c r="D37" s="465"/>
      <c r="E37" s="512" t="s">
        <v>178</v>
      </c>
      <c r="F37" s="474"/>
      <c r="G37" s="451"/>
    </row>
    <row r="38" spans="1:7" ht="14.25" x14ac:dyDescent="0.2">
      <c r="A38" s="461"/>
      <c r="B38" s="465"/>
      <c r="C38" s="473"/>
      <c r="D38" s="465"/>
      <c r="E38" s="512"/>
      <c r="F38" s="474"/>
      <c r="G38" s="451"/>
    </row>
    <row r="39" spans="1:7" ht="6.75" customHeight="1" x14ac:dyDescent="0.2">
      <c r="A39" s="461"/>
      <c r="B39" s="465"/>
      <c r="C39" s="496"/>
      <c r="D39" s="466"/>
      <c r="E39" s="513"/>
      <c r="F39" s="474"/>
      <c r="G39" s="451"/>
    </row>
    <row r="40" spans="1:7" ht="24.95" customHeight="1" x14ac:dyDescent="0.2">
      <c r="A40" s="490"/>
      <c r="B40" s="466"/>
      <c r="C40" s="391">
        <v>3</v>
      </c>
      <c r="D40" s="392"/>
      <c r="E40" s="393"/>
      <c r="F40" s="474"/>
      <c r="G40" s="447"/>
    </row>
    <row r="41" spans="1:7" ht="78.75" customHeight="1" x14ac:dyDescent="0.2">
      <c r="A41" s="458">
        <v>30</v>
      </c>
      <c r="B41" s="469" t="s">
        <v>179</v>
      </c>
      <c r="C41" s="497" t="s">
        <v>695</v>
      </c>
      <c r="D41" s="478" t="s">
        <v>180</v>
      </c>
      <c r="E41" s="505" t="s">
        <v>182</v>
      </c>
      <c r="F41" s="463" t="s">
        <v>173</v>
      </c>
      <c r="G41" s="446">
        <f>IF(C46=1,0,IF(C46=2,0.5,IF(C46=3,1)))*0.010372606</f>
        <v>1.0372605999999999E-2</v>
      </c>
    </row>
    <row r="42" spans="1:7" ht="14.25" x14ac:dyDescent="0.2">
      <c r="A42" s="459"/>
      <c r="B42" s="470"/>
      <c r="C42" s="497"/>
      <c r="D42" s="477"/>
      <c r="E42" s="505"/>
      <c r="F42" s="463"/>
      <c r="G42" s="451"/>
    </row>
    <row r="43" spans="1:7" ht="14.25" x14ac:dyDescent="0.2">
      <c r="A43" s="459"/>
      <c r="B43" s="470"/>
      <c r="C43" s="497"/>
      <c r="D43" s="477" t="s">
        <v>181</v>
      </c>
      <c r="E43" s="505"/>
      <c r="F43" s="463"/>
      <c r="G43" s="451"/>
    </row>
    <row r="44" spans="1:7" ht="14.25" x14ac:dyDescent="0.2">
      <c r="A44" s="459"/>
      <c r="B44" s="470"/>
      <c r="C44" s="497"/>
      <c r="D44" s="477"/>
      <c r="E44" s="505"/>
      <c r="F44" s="463"/>
      <c r="G44" s="451"/>
    </row>
    <row r="45" spans="1:7" ht="63.75" customHeight="1" x14ac:dyDescent="0.2">
      <c r="A45" s="459"/>
      <c r="B45" s="470"/>
      <c r="C45" s="497"/>
      <c r="D45" s="197" t="s">
        <v>683</v>
      </c>
      <c r="E45" s="505"/>
      <c r="F45" s="463"/>
      <c r="G45" s="451"/>
    </row>
    <row r="46" spans="1:7" ht="24.95" customHeight="1" x14ac:dyDescent="0.2">
      <c r="A46" s="462"/>
      <c r="B46" s="471"/>
      <c r="C46" s="391">
        <v>3</v>
      </c>
      <c r="D46" s="392"/>
      <c r="E46" s="393"/>
      <c r="F46" s="463"/>
      <c r="G46" s="447"/>
    </row>
    <row r="47" spans="1:7" ht="48" customHeight="1" x14ac:dyDescent="0.2">
      <c r="A47" s="460">
        <v>31</v>
      </c>
      <c r="B47" s="464" t="s">
        <v>183</v>
      </c>
      <c r="C47" s="464" t="s">
        <v>5</v>
      </c>
      <c r="D47" s="464" t="s">
        <v>662</v>
      </c>
      <c r="E47" s="464" t="s">
        <v>187</v>
      </c>
      <c r="F47" s="474" t="s">
        <v>267</v>
      </c>
      <c r="G47" s="446">
        <f>IF(C52=1,0,IF(C52=2,0.5,IF(C52=3,1)))*0.010372606</f>
        <v>1.0372605999999999E-2</v>
      </c>
    </row>
    <row r="48" spans="1:7" ht="33" customHeight="1" x14ac:dyDescent="0.2">
      <c r="A48" s="461"/>
      <c r="B48" s="465"/>
      <c r="C48" s="465"/>
      <c r="D48" s="465"/>
      <c r="E48" s="465"/>
      <c r="F48" s="474"/>
      <c r="G48" s="451"/>
    </row>
    <row r="49" spans="1:7" ht="10.5" customHeight="1" x14ac:dyDescent="0.2">
      <c r="A49" s="461"/>
      <c r="B49" s="465"/>
      <c r="C49" s="465"/>
      <c r="D49" s="465"/>
      <c r="E49" s="465" t="s">
        <v>185</v>
      </c>
      <c r="F49" s="474"/>
      <c r="G49" s="451"/>
    </row>
    <row r="50" spans="1:7" ht="51.75" customHeight="1" x14ac:dyDescent="0.2">
      <c r="A50" s="461"/>
      <c r="B50" s="465"/>
      <c r="C50" s="465"/>
      <c r="D50" s="188" t="s">
        <v>185</v>
      </c>
      <c r="E50" s="465"/>
      <c r="F50" s="474"/>
      <c r="G50" s="451"/>
    </row>
    <row r="51" spans="1:7" ht="72" customHeight="1" x14ac:dyDescent="0.2">
      <c r="A51" s="461"/>
      <c r="B51" s="465"/>
      <c r="C51" s="466"/>
      <c r="D51" s="191" t="s">
        <v>186</v>
      </c>
      <c r="E51" s="187" t="s">
        <v>188</v>
      </c>
      <c r="F51" s="474"/>
      <c r="G51" s="451"/>
    </row>
    <row r="52" spans="1:7" ht="24.95" customHeight="1" x14ac:dyDescent="0.2">
      <c r="A52" s="490"/>
      <c r="B52" s="466"/>
      <c r="C52" s="391">
        <v>3</v>
      </c>
      <c r="D52" s="392"/>
      <c r="E52" s="393"/>
      <c r="F52" s="474"/>
      <c r="G52" s="447"/>
    </row>
    <row r="53" spans="1:7" ht="42.75" x14ac:dyDescent="0.2">
      <c r="A53" s="491">
        <v>32</v>
      </c>
      <c r="B53" s="494" t="s">
        <v>189</v>
      </c>
      <c r="C53" s="180" t="s">
        <v>190</v>
      </c>
      <c r="D53" s="180" t="s">
        <v>191</v>
      </c>
      <c r="E53" s="180" t="s">
        <v>191</v>
      </c>
      <c r="F53" s="463" t="s">
        <v>268</v>
      </c>
      <c r="G53" s="446">
        <f>IF(C59=1,0,IF(C59=2,0.5,IF(C59=3,1)))*0.010372606</f>
        <v>1.0372605999999999E-2</v>
      </c>
    </row>
    <row r="54" spans="1:7" ht="8.25" customHeight="1" x14ac:dyDescent="0.2">
      <c r="A54" s="492"/>
      <c r="B54" s="495"/>
      <c r="C54" s="194"/>
      <c r="D54" s="196"/>
      <c r="E54" s="194"/>
      <c r="F54" s="463"/>
      <c r="G54" s="451"/>
    </row>
    <row r="55" spans="1:7" ht="41.25" customHeight="1" x14ac:dyDescent="0.2">
      <c r="A55" s="492"/>
      <c r="B55" s="495"/>
      <c r="C55" s="194"/>
      <c r="D55" s="195" t="s">
        <v>192</v>
      </c>
      <c r="E55" s="195" t="s">
        <v>195</v>
      </c>
      <c r="F55" s="463"/>
      <c r="G55" s="451"/>
    </row>
    <row r="56" spans="1:7" ht="47.25" customHeight="1" x14ac:dyDescent="0.2">
      <c r="A56" s="492"/>
      <c r="B56" s="495"/>
      <c r="C56" s="194"/>
      <c r="D56" s="195" t="s">
        <v>193</v>
      </c>
      <c r="E56" s="195" t="s">
        <v>791</v>
      </c>
      <c r="F56" s="463"/>
      <c r="G56" s="451"/>
    </row>
    <row r="57" spans="1:7" ht="43.5" customHeight="1" x14ac:dyDescent="0.2">
      <c r="A57" s="492"/>
      <c r="B57" s="495"/>
      <c r="C57" s="194"/>
      <c r="D57" s="195" t="s">
        <v>194</v>
      </c>
      <c r="E57" s="195" t="s">
        <v>196</v>
      </c>
      <c r="F57" s="463"/>
      <c r="G57" s="451"/>
    </row>
    <row r="58" spans="1:7" ht="34.5" customHeight="1" x14ac:dyDescent="0.2">
      <c r="A58" s="492"/>
      <c r="B58" s="495"/>
      <c r="C58" s="182"/>
      <c r="D58" s="208"/>
      <c r="E58" s="209" t="s">
        <v>197</v>
      </c>
      <c r="F58" s="463"/>
      <c r="G58" s="451"/>
    </row>
    <row r="59" spans="1:7" ht="24.95" customHeight="1" x14ac:dyDescent="0.2">
      <c r="A59" s="493"/>
      <c r="B59" s="479"/>
      <c r="C59" s="391">
        <v>3</v>
      </c>
      <c r="D59" s="392"/>
      <c r="E59" s="393"/>
      <c r="F59" s="463"/>
      <c r="G59" s="447"/>
    </row>
    <row r="60" spans="1:7" ht="31.5" customHeight="1" x14ac:dyDescent="0.2">
      <c r="A60" s="499">
        <v>33</v>
      </c>
      <c r="B60" s="502" t="s">
        <v>198</v>
      </c>
      <c r="C60" s="464" t="s">
        <v>199</v>
      </c>
      <c r="D60" s="464" t="s">
        <v>161</v>
      </c>
      <c r="E60" s="464" t="s">
        <v>161</v>
      </c>
      <c r="F60" s="468" t="s">
        <v>269</v>
      </c>
      <c r="G60" s="446">
        <f>IF(C66=1,0,IF(C66=2,0.5,IF(C66=3,1)))*0.010372606</f>
        <v>1.0372605999999999E-2</v>
      </c>
    </row>
    <row r="61" spans="1:7" ht="7.5" customHeight="1" x14ac:dyDescent="0.2">
      <c r="A61" s="500"/>
      <c r="B61" s="503"/>
      <c r="C61" s="465"/>
      <c r="D61" s="465"/>
      <c r="E61" s="465"/>
      <c r="F61" s="468"/>
      <c r="G61" s="451"/>
    </row>
    <row r="62" spans="1:7" ht="24.75" customHeight="1" x14ac:dyDescent="0.2">
      <c r="A62" s="500"/>
      <c r="B62" s="503"/>
      <c r="C62" s="465"/>
      <c r="D62" s="210" t="s">
        <v>200</v>
      </c>
      <c r="E62" s="211" t="s">
        <v>200</v>
      </c>
      <c r="F62" s="468"/>
      <c r="G62" s="451"/>
    </row>
    <row r="63" spans="1:7" ht="33" customHeight="1" x14ac:dyDescent="0.2">
      <c r="A63" s="500"/>
      <c r="B63" s="503"/>
      <c r="C63" s="465"/>
      <c r="D63" s="210" t="s">
        <v>792</v>
      </c>
      <c r="E63" s="211" t="s">
        <v>202</v>
      </c>
      <c r="F63" s="468"/>
      <c r="G63" s="451"/>
    </row>
    <row r="64" spans="1:7" ht="41.25" customHeight="1" x14ac:dyDescent="0.2">
      <c r="A64" s="500"/>
      <c r="B64" s="503"/>
      <c r="C64" s="465"/>
      <c r="D64" s="205" t="s">
        <v>201</v>
      </c>
      <c r="E64" s="211" t="s">
        <v>203</v>
      </c>
      <c r="F64" s="468"/>
      <c r="G64" s="451"/>
    </row>
    <row r="65" spans="1:7" ht="33" customHeight="1" x14ac:dyDescent="0.2">
      <c r="A65" s="500"/>
      <c r="B65" s="503"/>
      <c r="C65" s="466"/>
      <c r="D65" s="212"/>
      <c r="E65" s="213" t="s">
        <v>204</v>
      </c>
      <c r="F65" s="468"/>
      <c r="G65" s="451"/>
    </row>
    <row r="66" spans="1:7" ht="24.95" customHeight="1" x14ac:dyDescent="0.2">
      <c r="A66" s="501"/>
      <c r="B66" s="504"/>
      <c r="C66" s="391">
        <v>3</v>
      </c>
      <c r="D66" s="392"/>
      <c r="E66" s="393"/>
      <c r="F66" s="468"/>
      <c r="G66" s="447"/>
    </row>
    <row r="67" spans="1:7" ht="105.75" customHeight="1" x14ac:dyDescent="0.2">
      <c r="A67" s="458" t="s">
        <v>825</v>
      </c>
      <c r="B67" s="469" t="s">
        <v>659</v>
      </c>
      <c r="C67" s="498" t="s">
        <v>205</v>
      </c>
      <c r="D67" s="498" t="s">
        <v>206</v>
      </c>
      <c r="E67" s="498" t="s">
        <v>207</v>
      </c>
      <c r="F67" s="463" t="s">
        <v>173</v>
      </c>
      <c r="G67" s="455">
        <f>IF(C70=1,0,IF(C70=2,0.5,IF(C70=3,1)))*0.010372606</f>
        <v>1.0372605999999999E-2</v>
      </c>
    </row>
    <row r="68" spans="1:7" ht="15" customHeight="1" x14ac:dyDescent="0.2">
      <c r="A68" s="459"/>
      <c r="B68" s="470"/>
      <c r="C68" s="498"/>
      <c r="D68" s="498"/>
      <c r="E68" s="498"/>
      <c r="F68" s="463"/>
      <c r="G68" s="455"/>
    </row>
    <row r="69" spans="1:7" ht="15.75" customHeight="1" x14ac:dyDescent="0.2">
      <c r="A69" s="459"/>
      <c r="B69" s="470"/>
      <c r="C69" s="498"/>
      <c r="D69" s="498"/>
      <c r="E69" s="498"/>
      <c r="F69" s="463"/>
      <c r="G69" s="455"/>
    </row>
    <row r="70" spans="1:7" ht="24.95" customHeight="1" x14ac:dyDescent="0.2">
      <c r="A70" s="459"/>
      <c r="B70" s="471"/>
      <c r="C70" s="391">
        <v>3</v>
      </c>
      <c r="D70" s="392"/>
      <c r="E70" s="393"/>
      <c r="F70" s="463"/>
      <c r="G70" s="455"/>
    </row>
    <row r="71" spans="1:7" ht="36" customHeight="1" x14ac:dyDescent="0.2">
      <c r="A71" s="460" t="s">
        <v>826</v>
      </c>
      <c r="B71" s="464" t="s">
        <v>660</v>
      </c>
      <c r="C71" s="488" t="s">
        <v>205</v>
      </c>
      <c r="D71" s="488" t="s">
        <v>208</v>
      </c>
      <c r="E71" s="184" t="s">
        <v>209</v>
      </c>
      <c r="F71" s="468" t="s">
        <v>173</v>
      </c>
      <c r="G71" s="455">
        <f>IF(C77=1,0,IF(C77=2,0.5,IF(C77=3,1)))*0.010372606</f>
        <v>1.0372605999999999E-2</v>
      </c>
    </row>
    <row r="72" spans="1:7" ht="14.25" x14ac:dyDescent="0.2">
      <c r="A72" s="461"/>
      <c r="B72" s="465"/>
      <c r="C72" s="475"/>
      <c r="D72" s="475"/>
      <c r="E72" s="475" t="s">
        <v>210</v>
      </c>
      <c r="F72" s="468"/>
      <c r="G72" s="455"/>
    </row>
    <row r="73" spans="1:7" ht="14.25" x14ac:dyDescent="0.2">
      <c r="A73" s="461"/>
      <c r="B73" s="465"/>
      <c r="C73" s="475"/>
      <c r="D73" s="475"/>
      <c r="E73" s="475"/>
      <c r="F73" s="468"/>
      <c r="G73" s="455"/>
    </row>
    <row r="74" spans="1:7" ht="15" customHeight="1" x14ac:dyDescent="0.2">
      <c r="A74" s="461"/>
      <c r="B74" s="465"/>
      <c r="C74" s="475"/>
      <c r="D74" s="475"/>
      <c r="E74" s="475" t="s">
        <v>211</v>
      </c>
      <c r="F74" s="468"/>
      <c r="G74" s="455"/>
    </row>
    <row r="75" spans="1:7" ht="14.25" x14ac:dyDescent="0.2">
      <c r="A75" s="461"/>
      <c r="B75" s="465"/>
      <c r="C75" s="475"/>
      <c r="D75" s="475"/>
      <c r="E75" s="475"/>
      <c r="F75" s="468"/>
      <c r="G75" s="455"/>
    </row>
    <row r="76" spans="1:7" ht="14.25" x14ac:dyDescent="0.2">
      <c r="A76" s="461"/>
      <c r="B76" s="465"/>
      <c r="C76" s="489"/>
      <c r="D76" s="489"/>
      <c r="E76" s="489"/>
      <c r="F76" s="468"/>
      <c r="G76" s="455"/>
    </row>
    <row r="77" spans="1:7" ht="24.95" customHeight="1" x14ac:dyDescent="0.2">
      <c r="A77" s="186"/>
      <c r="B77" s="466"/>
      <c r="C77" s="391">
        <v>3</v>
      </c>
      <c r="D77" s="392"/>
      <c r="E77" s="393"/>
      <c r="F77" s="468"/>
      <c r="G77" s="455"/>
    </row>
    <row r="78" spans="1:7" ht="40.5" customHeight="1" x14ac:dyDescent="0.2">
      <c r="A78" s="458">
        <v>35</v>
      </c>
      <c r="B78" s="469" t="s">
        <v>212</v>
      </c>
      <c r="C78" s="469" t="s">
        <v>213</v>
      </c>
      <c r="D78" s="180" t="s">
        <v>214</v>
      </c>
      <c r="E78" s="193" t="s">
        <v>217</v>
      </c>
      <c r="F78" s="463" t="s">
        <v>173</v>
      </c>
      <c r="G78" s="446">
        <f>IF(C83=1,0,IF(C83=2,0.5,IF(C83=3,1)))*0.010372606</f>
        <v>1.0372605999999999E-2</v>
      </c>
    </row>
    <row r="79" spans="1:7" ht="31.5" customHeight="1" x14ac:dyDescent="0.2">
      <c r="A79" s="459"/>
      <c r="B79" s="470"/>
      <c r="C79" s="470"/>
      <c r="D79" s="470" t="s">
        <v>215</v>
      </c>
      <c r="E79" s="196" t="s">
        <v>218</v>
      </c>
      <c r="F79" s="463"/>
      <c r="G79" s="451"/>
    </row>
    <row r="80" spans="1:7" ht="31.5" customHeight="1" x14ac:dyDescent="0.2">
      <c r="A80" s="459"/>
      <c r="B80" s="470"/>
      <c r="C80" s="470"/>
      <c r="D80" s="470"/>
      <c r="E80" s="477" t="s">
        <v>663</v>
      </c>
      <c r="F80" s="463"/>
      <c r="G80" s="451"/>
    </row>
    <row r="81" spans="1:7" ht="24" customHeight="1" x14ac:dyDescent="0.2">
      <c r="A81" s="459"/>
      <c r="B81" s="470"/>
      <c r="C81" s="470"/>
      <c r="D81" s="470" t="s">
        <v>216</v>
      </c>
      <c r="E81" s="477"/>
      <c r="F81" s="463"/>
      <c r="G81" s="451"/>
    </row>
    <row r="82" spans="1:7" ht="33" customHeight="1" x14ac:dyDescent="0.2">
      <c r="A82" s="459"/>
      <c r="B82" s="470"/>
      <c r="C82" s="471"/>
      <c r="D82" s="471"/>
      <c r="E82" s="182" t="s">
        <v>216</v>
      </c>
      <c r="F82" s="463"/>
      <c r="G82" s="451"/>
    </row>
    <row r="83" spans="1:7" ht="24.95" customHeight="1" x14ac:dyDescent="0.2">
      <c r="A83" s="459"/>
      <c r="B83" s="471"/>
      <c r="C83" s="391">
        <v>3</v>
      </c>
      <c r="D83" s="392"/>
      <c r="E83" s="393"/>
      <c r="F83" s="463"/>
      <c r="G83" s="447"/>
    </row>
    <row r="84" spans="1:7" ht="45.75" customHeight="1" x14ac:dyDescent="0.2">
      <c r="A84" s="460">
        <v>36</v>
      </c>
      <c r="B84" s="472" t="s">
        <v>270</v>
      </c>
      <c r="C84" s="464" t="s">
        <v>5</v>
      </c>
      <c r="D84" s="488" t="s">
        <v>600</v>
      </c>
      <c r="E84" s="184" t="s">
        <v>219</v>
      </c>
      <c r="F84" s="468" t="s">
        <v>173</v>
      </c>
      <c r="G84" s="446">
        <f>IF(C87=1,0,IF(C87=2,0.5,IF(C87=3,1)))*0.010372606</f>
        <v>1.0372605999999999E-2</v>
      </c>
    </row>
    <row r="85" spans="1:7" ht="53.25" customHeight="1" x14ac:dyDescent="0.2">
      <c r="A85" s="461"/>
      <c r="B85" s="473"/>
      <c r="C85" s="465"/>
      <c r="D85" s="475"/>
      <c r="E85" s="189" t="s">
        <v>220</v>
      </c>
      <c r="F85" s="468"/>
      <c r="G85" s="451"/>
    </row>
    <row r="86" spans="1:7" ht="48.75" customHeight="1" x14ac:dyDescent="0.2">
      <c r="A86" s="461"/>
      <c r="B86" s="473"/>
      <c r="C86" s="466"/>
      <c r="D86" s="489"/>
      <c r="E86" s="214" t="s">
        <v>221</v>
      </c>
      <c r="F86" s="468"/>
      <c r="G86" s="451"/>
    </row>
    <row r="87" spans="1:7" ht="24.95" customHeight="1" x14ac:dyDescent="0.2">
      <c r="A87" s="461"/>
      <c r="B87" s="473"/>
      <c r="C87" s="391">
        <v>3</v>
      </c>
      <c r="D87" s="392"/>
      <c r="E87" s="393"/>
      <c r="F87" s="468"/>
      <c r="G87" s="447"/>
    </row>
    <row r="88" spans="1:7" ht="58.5" customHeight="1" x14ac:dyDescent="0.2">
      <c r="A88" s="458">
        <v>37</v>
      </c>
      <c r="B88" s="469" t="s">
        <v>222</v>
      </c>
      <c r="C88" s="478" t="s">
        <v>5</v>
      </c>
      <c r="D88" s="193" t="s">
        <v>223</v>
      </c>
      <c r="E88" s="206" t="s">
        <v>225</v>
      </c>
      <c r="F88" s="463" t="s">
        <v>271</v>
      </c>
      <c r="G88" s="446">
        <f>IF(C91=1,0,IF(C91=2,0.5,IF(C91=3,1)))*0.010372606</f>
        <v>1.0372605999999999E-2</v>
      </c>
    </row>
    <row r="89" spans="1:7" ht="48.75" customHeight="1" x14ac:dyDescent="0.2">
      <c r="A89" s="459"/>
      <c r="B89" s="470"/>
      <c r="C89" s="477"/>
      <c r="D89" s="196" t="s">
        <v>224</v>
      </c>
      <c r="E89" s="207" t="s">
        <v>226</v>
      </c>
      <c r="F89" s="463"/>
      <c r="G89" s="451"/>
    </row>
    <row r="90" spans="1:7" ht="65.25" customHeight="1" x14ac:dyDescent="0.2">
      <c r="A90" s="459"/>
      <c r="B90" s="470"/>
      <c r="C90" s="479"/>
      <c r="D90" s="208"/>
      <c r="E90" s="215" t="s">
        <v>227</v>
      </c>
      <c r="F90" s="463"/>
      <c r="G90" s="451"/>
    </row>
    <row r="91" spans="1:7" ht="24.95" customHeight="1" x14ac:dyDescent="0.2">
      <c r="A91" s="459"/>
      <c r="B91" s="471"/>
      <c r="C91" s="391">
        <v>3</v>
      </c>
      <c r="D91" s="392"/>
      <c r="E91" s="393"/>
      <c r="F91" s="463"/>
      <c r="G91" s="447"/>
    </row>
    <row r="92" spans="1:7" ht="15.75" customHeight="1" x14ac:dyDescent="0.2">
      <c r="A92" s="460">
        <v>38</v>
      </c>
      <c r="B92" s="464" t="s">
        <v>781</v>
      </c>
      <c r="C92" s="475" t="s">
        <v>228</v>
      </c>
      <c r="D92" s="468" t="s">
        <v>229</v>
      </c>
      <c r="E92" s="476" t="s">
        <v>230</v>
      </c>
      <c r="F92" s="464" t="s">
        <v>807</v>
      </c>
      <c r="G92" s="446">
        <f>IF(C96=1,0,IF(C96=2,0.5,IF(C96=3,1)))*0.010372606</f>
        <v>1.0372605999999999E-2</v>
      </c>
    </row>
    <row r="93" spans="1:7" ht="114" customHeight="1" x14ac:dyDescent="0.2">
      <c r="A93" s="461"/>
      <c r="B93" s="465"/>
      <c r="C93" s="475"/>
      <c r="D93" s="468"/>
      <c r="E93" s="476"/>
      <c r="F93" s="465"/>
      <c r="G93" s="451"/>
    </row>
    <row r="94" spans="1:7" ht="56.25" customHeight="1" x14ac:dyDescent="0.2">
      <c r="A94" s="461"/>
      <c r="B94" s="465"/>
      <c r="C94" s="475"/>
      <c r="D94" s="468"/>
      <c r="E94" s="476"/>
      <c r="F94" s="465"/>
      <c r="G94" s="451"/>
    </row>
    <row r="95" spans="1:7" ht="61.5" customHeight="1" x14ac:dyDescent="0.2">
      <c r="A95" s="461"/>
      <c r="B95" s="465"/>
      <c r="C95" s="475"/>
      <c r="D95" s="468"/>
      <c r="E95" s="476"/>
      <c r="F95" s="465"/>
      <c r="G95" s="451"/>
    </row>
    <row r="96" spans="1:7" ht="24.95" customHeight="1" x14ac:dyDescent="0.2">
      <c r="A96" s="461"/>
      <c r="B96" s="465"/>
      <c r="C96" s="391">
        <v>3</v>
      </c>
      <c r="D96" s="392"/>
      <c r="E96" s="393"/>
      <c r="F96" s="466"/>
      <c r="G96" s="447"/>
    </row>
    <row r="97" spans="1:7" ht="15.75" customHeight="1" x14ac:dyDescent="0.2">
      <c r="A97" s="458">
        <v>39</v>
      </c>
      <c r="B97" s="469" t="s">
        <v>782</v>
      </c>
      <c r="C97" s="478" t="s">
        <v>231</v>
      </c>
      <c r="D97" s="478" t="s">
        <v>232</v>
      </c>
      <c r="E97" s="480" t="s">
        <v>233</v>
      </c>
      <c r="F97" s="463" t="s">
        <v>275</v>
      </c>
      <c r="G97" s="446">
        <f>IF(C101=1,0,IF(C101=2,0.5,IF(C101=3,1)))*0.010372606</f>
        <v>1.0372605999999999E-2</v>
      </c>
    </row>
    <row r="98" spans="1:7" ht="15.75" customHeight="1" x14ac:dyDescent="0.2">
      <c r="A98" s="459"/>
      <c r="B98" s="470"/>
      <c r="C98" s="477"/>
      <c r="D98" s="477"/>
      <c r="E98" s="481"/>
      <c r="F98" s="463"/>
      <c r="G98" s="451"/>
    </row>
    <row r="99" spans="1:7" ht="15" customHeight="1" x14ac:dyDescent="0.2">
      <c r="A99" s="459"/>
      <c r="B99" s="470"/>
      <c r="C99" s="477"/>
      <c r="D99" s="477"/>
      <c r="E99" s="481"/>
      <c r="F99" s="463"/>
      <c r="G99" s="451"/>
    </row>
    <row r="100" spans="1:7" ht="104.25" customHeight="1" x14ac:dyDescent="0.2">
      <c r="A100" s="459"/>
      <c r="B100" s="470"/>
      <c r="C100" s="479"/>
      <c r="D100" s="479"/>
      <c r="E100" s="482"/>
      <c r="F100" s="463"/>
      <c r="G100" s="451"/>
    </row>
    <row r="101" spans="1:7" ht="24.95" customHeight="1" x14ac:dyDescent="0.2">
      <c r="A101" s="462"/>
      <c r="B101" s="194"/>
      <c r="C101" s="391">
        <v>3</v>
      </c>
      <c r="D101" s="392"/>
      <c r="E101" s="393"/>
      <c r="F101" s="463"/>
      <c r="G101" s="447"/>
    </row>
    <row r="102" spans="1:7" ht="51" customHeight="1" x14ac:dyDescent="0.2">
      <c r="A102" s="460">
        <v>40</v>
      </c>
      <c r="B102" s="464" t="s">
        <v>234</v>
      </c>
      <c r="C102" s="488" t="s">
        <v>235</v>
      </c>
      <c r="D102" s="183" t="s">
        <v>236</v>
      </c>
      <c r="E102" s="184" t="s">
        <v>239</v>
      </c>
      <c r="F102" s="468" t="s">
        <v>16</v>
      </c>
      <c r="G102" s="446">
        <f>IF(C108=1,0,IF(C108=2,0.5,IF(C108=3,1)))*0.010372606</f>
        <v>1.0372605999999999E-2</v>
      </c>
    </row>
    <row r="103" spans="1:7" ht="14.25" x14ac:dyDescent="0.2">
      <c r="A103" s="461"/>
      <c r="B103" s="465"/>
      <c r="C103" s="475"/>
      <c r="D103" s="188"/>
      <c r="E103" s="189"/>
      <c r="F103" s="468"/>
      <c r="G103" s="451"/>
    </row>
    <row r="104" spans="1:7" ht="28.5" x14ac:dyDescent="0.2">
      <c r="A104" s="461"/>
      <c r="B104" s="465"/>
      <c r="C104" s="475"/>
      <c r="D104" s="188" t="s">
        <v>237</v>
      </c>
      <c r="E104" s="189" t="s">
        <v>240</v>
      </c>
      <c r="F104" s="468"/>
      <c r="G104" s="451"/>
    </row>
    <row r="105" spans="1:7" ht="14.25" x14ac:dyDescent="0.2">
      <c r="A105" s="461"/>
      <c r="B105" s="465"/>
      <c r="C105" s="475"/>
      <c r="D105" s="188"/>
      <c r="E105" s="189"/>
      <c r="F105" s="468"/>
      <c r="G105" s="451"/>
    </row>
    <row r="106" spans="1:7" ht="28.5" x14ac:dyDescent="0.2">
      <c r="A106" s="461"/>
      <c r="B106" s="465"/>
      <c r="C106" s="475"/>
      <c r="D106" s="190" t="s">
        <v>238</v>
      </c>
      <c r="E106" s="189" t="s">
        <v>238</v>
      </c>
      <c r="F106" s="468"/>
      <c r="G106" s="451"/>
    </row>
    <row r="107" spans="1:7" ht="14.25" x14ac:dyDescent="0.2">
      <c r="A107" s="461"/>
      <c r="B107" s="465"/>
      <c r="C107" s="489"/>
      <c r="D107" s="212"/>
      <c r="E107" s="214"/>
      <c r="F107" s="468"/>
      <c r="G107" s="451"/>
    </row>
    <row r="108" spans="1:7" ht="24.95" customHeight="1" x14ac:dyDescent="0.2">
      <c r="A108" s="490"/>
      <c r="B108" s="465"/>
      <c r="C108" s="391">
        <v>3</v>
      </c>
      <c r="D108" s="392"/>
      <c r="E108" s="393"/>
      <c r="F108" s="468"/>
      <c r="G108" s="447"/>
    </row>
    <row r="109" spans="1:7" ht="24" customHeight="1" x14ac:dyDescent="0.2">
      <c r="A109" s="458">
        <v>41</v>
      </c>
      <c r="B109" s="469" t="s">
        <v>241</v>
      </c>
      <c r="C109" s="469" t="s">
        <v>242</v>
      </c>
      <c r="D109" s="469" t="s">
        <v>793</v>
      </c>
      <c r="E109" s="199" t="s">
        <v>243</v>
      </c>
      <c r="F109" s="463" t="s">
        <v>247</v>
      </c>
      <c r="G109" s="446">
        <f>IF(C114=1,0,IF(C114=2,0.5,IF(C114=3,1)))*0.010372606</f>
        <v>1.0372605999999999E-2</v>
      </c>
    </row>
    <row r="110" spans="1:7" ht="23.25" customHeight="1" x14ac:dyDescent="0.2">
      <c r="A110" s="459"/>
      <c r="B110" s="470"/>
      <c r="C110" s="470"/>
      <c r="D110" s="470"/>
      <c r="E110" s="201" t="s">
        <v>244</v>
      </c>
      <c r="F110" s="463"/>
      <c r="G110" s="451"/>
    </row>
    <row r="111" spans="1:7" ht="27.75" customHeight="1" x14ac:dyDescent="0.2">
      <c r="A111" s="459"/>
      <c r="B111" s="470"/>
      <c r="C111" s="470"/>
      <c r="D111" s="470"/>
      <c r="E111" s="201" t="s">
        <v>245</v>
      </c>
      <c r="F111" s="463"/>
      <c r="G111" s="451"/>
    </row>
    <row r="112" spans="1:7" ht="81.75" customHeight="1" x14ac:dyDescent="0.2">
      <c r="A112" s="459"/>
      <c r="B112" s="470"/>
      <c r="C112" s="470"/>
      <c r="D112" s="470"/>
      <c r="E112" s="201" t="s">
        <v>794</v>
      </c>
      <c r="F112" s="463"/>
      <c r="G112" s="451"/>
    </row>
    <row r="113" spans="1:7" ht="30" customHeight="1" x14ac:dyDescent="0.2">
      <c r="A113" s="459"/>
      <c r="B113" s="470"/>
      <c r="C113" s="471"/>
      <c r="D113" s="471"/>
      <c r="E113" s="204" t="s">
        <v>246</v>
      </c>
      <c r="F113" s="463"/>
      <c r="G113" s="451"/>
    </row>
    <row r="114" spans="1:7" ht="24.95" customHeight="1" x14ac:dyDescent="0.2">
      <c r="A114" s="462"/>
      <c r="B114" s="471"/>
      <c r="C114" s="391">
        <v>3</v>
      </c>
      <c r="D114" s="392"/>
      <c r="E114" s="393"/>
      <c r="F114" s="463"/>
      <c r="G114" s="447"/>
    </row>
    <row r="115" spans="1:7" ht="37.5" customHeight="1" x14ac:dyDescent="0.2">
      <c r="A115" s="460">
        <v>42</v>
      </c>
      <c r="B115" s="464" t="s">
        <v>616</v>
      </c>
      <c r="C115" s="468" t="s">
        <v>617</v>
      </c>
      <c r="D115" s="464" t="s">
        <v>618</v>
      </c>
      <c r="E115" s="218" t="s">
        <v>249</v>
      </c>
      <c r="F115" s="467" t="s">
        <v>795</v>
      </c>
      <c r="G115" s="446">
        <f>IF(C125=1,0,IF(C125=2,0.5,IF(C125=3,1)))*0.010372606</f>
        <v>1.0372605999999999E-2</v>
      </c>
    </row>
    <row r="116" spans="1:7" ht="42" customHeight="1" x14ac:dyDescent="0.2">
      <c r="A116" s="461"/>
      <c r="B116" s="465"/>
      <c r="C116" s="468"/>
      <c r="D116" s="465"/>
      <c r="E116" s="456" t="s">
        <v>666</v>
      </c>
      <c r="F116" s="467"/>
      <c r="G116" s="451"/>
    </row>
    <row r="117" spans="1:7" ht="15.75" customHeight="1" x14ac:dyDescent="0.2">
      <c r="A117" s="461"/>
      <c r="B117" s="465"/>
      <c r="C117" s="468"/>
      <c r="D117" s="465" t="s">
        <v>248</v>
      </c>
      <c r="E117" s="456"/>
      <c r="F117" s="467"/>
      <c r="G117" s="451"/>
    </row>
    <row r="118" spans="1:7" ht="34.5" customHeight="1" x14ac:dyDescent="0.2">
      <c r="A118" s="461"/>
      <c r="B118" s="465"/>
      <c r="C118" s="468"/>
      <c r="D118" s="465"/>
      <c r="E118" s="456"/>
      <c r="F118" s="467"/>
      <c r="G118" s="451"/>
    </row>
    <row r="119" spans="1:7" ht="31.5" customHeight="1" x14ac:dyDescent="0.2">
      <c r="A119" s="461"/>
      <c r="B119" s="465"/>
      <c r="C119" s="468"/>
      <c r="D119" s="465"/>
      <c r="E119" s="456" t="s">
        <v>620</v>
      </c>
      <c r="F119" s="467"/>
      <c r="G119" s="451"/>
    </row>
    <row r="120" spans="1:7" ht="15" customHeight="1" x14ac:dyDescent="0.2">
      <c r="A120" s="461"/>
      <c r="B120" s="465"/>
      <c r="C120" s="468"/>
      <c r="D120" s="465" t="s">
        <v>619</v>
      </c>
      <c r="E120" s="456"/>
      <c r="F120" s="467"/>
      <c r="G120" s="451"/>
    </row>
    <row r="121" spans="1:7" ht="15" customHeight="1" x14ac:dyDescent="0.2">
      <c r="A121" s="461"/>
      <c r="B121" s="465"/>
      <c r="C121" s="468"/>
      <c r="D121" s="465"/>
      <c r="E121" s="456"/>
      <c r="F121" s="467"/>
      <c r="G121" s="451"/>
    </row>
    <row r="122" spans="1:7" ht="39.75" customHeight="1" x14ac:dyDescent="0.2">
      <c r="A122" s="461"/>
      <c r="B122" s="465"/>
      <c r="C122" s="468"/>
      <c r="D122" s="465"/>
      <c r="E122" s="219" t="s">
        <v>248</v>
      </c>
      <c r="F122" s="467"/>
      <c r="G122" s="451"/>
    </row>
    <row r="123" spans="1:7" ht="24.75" customHeight="1" x14ac:dyDescent="0.2">
      <c r="A123" s="461"/>
      <c r="B123" s="465"/>
      <c r="C123" s="468"/>
      <c r="D123" s="220"/>
      <c r="E123" s="456" t="s">
        <v>250</v>
      </c>
      <c r="F123" s="467"/>
      <c r="G123" s="451"/>
    </row>
    <row r="124" spans="1:7" ht="45" customHeight="1" x14ac:dyDescent="0.2">
      <c r="A124" s="461"/>
      <c r="B124" s="465"/>
      <c r="C124" s="468"/>
      <c r="D124" s="212"/>
      <c r="E124" s="457"/>
      <c r="F124" s="467"/>
      <c r="G124" s="451"/>
    </row>
    <row r="125" spans="1:7" ht="24.95" customHeight="1" x14ac:dyDescent="0.2">
      <c r="A125" s="461"/>
      <c r="B125" s="466"/>
      <c r="C125" s="391">
        <v>3</v>
      </c>
      <c r="D125" s="392"/>
      <c r="E125" s="393"/>
      <c r="F125" s="467"/>
      <c r="G125" s="447"/>
    </row>
    <row r="126" spans="1:7" ht="23.25" customHeight="1" x14ac:dyDescent="0.2">
      <c r="A126" s="458">
        <v>43</v>
      </c>
      <c r="B126" s="469" t="s">
        <v>251</v>
      </c>
      <c r="C126" s="180" t="s">
        <v>542</v>
      </c>
      <c r="D126" s="180" t="s">
        <v>546</v>
      </c>
      <c r="E126" s="180" t="s">
        <v>547</v>
      </c>
      <c r="F126" s="463" t="s">
        <v>247</v>
      </c>
      <c r="G126" s="446">
        <f>IF(C130=1,0,IF(C130=2,0.5,IF(C130=3,1)))*0.010372606</f>
        <v>1.0372605999999999E-2</v>
      </c>
    </row>
    <row r="127" spans="1:7" ht="20.25" customHeight="1" x14ac:dyDescent="0.2">
      <c r="A127" s="459"/>
      <c r="B127" s="470"/>
      <c r="C127" s="194" t="s">
        <v>543</v>
      </c>
      <c r="D127" s="194" t="s">
        <v>252</v>
      </c>
      <c r="E127" s="194" t="s">
        <v>548</v>
      </c>
      <c r="F127" s="463"/>
      <c r="G127" s="451"/>
    </row>
    <row r="128" spans="1:7" ht="19.5" customHeight="1" x14ac:dyDescent="0.2">
      <c r="A128" s="459"/>
      <c r="B128" s="470"/>
      <c r="C128" s="194" t="s">
        <v>544</v>
      </c>
      <c r="D128" s="194" t="s">
        <v>253</v>
      </c>
      <c r="E128" s="194" t="s">
        <v>549</v>
      </c>
      <c r="F128" s="463"/>
      <c r="G128" s="451"/>
    </row>
    <row r="129" spans="1:14" ht="20.25" customHeight="1" x14ac:dyDescent="0.2">
      <c r="A129" s="459"/>
      <c r="B129" s="470"/>
      <c r="C129" s="194" t="s">
        <v>545</v>
      </c>
      <c r="D129" s="194" t="s">
        <v>254</v>
      </c>
      <c r="E129" s="194" t="s">
        <v>550</v>
      </c>
      <c r="F129" s="463"/>
      <c r="G129" s="451"/>
    </row>
    <row r="130" spans="1:14" ht="24.95" customHeight="1" x14ac:dyDescent="0.2">
      <c r="A130" s="462"/>
      <c r="B130" s="471"/>
      <c r="C130" s="391">
        <v>3</v>
      </c>
      <c r="D130" s="392"/>
      <c r="E130" s="393"/>
      <c r="F130" s="463"/>
      <c r="G130" s="447"/>
    </row>
    <row r="131" spans="1:14" ht="24.75" customHeight="1" x14ac:dyDescent="0.2">
      <c r="A131" s="460">
        <v>44</v>
      </c>
      <c r="B131" s="464" t="s">
        <v>255</v>
      </c>
      <c r="C131" s="185" t="s">
        <v>256</v>
      </c>
      <c r="D131" s="185" t="s">
        <v>257</v>
      </c>
      <c r="E131" s="185" t="s">
        <v>258</v>
      </c>
      <c r="F131" s="468" t="s">
        <v>247</v>
      </c>
      <c r="G131" s="446">
        <f>IF(C132=1,0,IF(C132=2,0.5,IF(C132=3,1)))*0.010372606</f>
        <v>1.0372605999999999E-2</v>
      </c>
    </row>
    <row r="132" spans="1:14" ht="24.95" customHeight="1" x14ac:dyDescent="0.2">
      <c r="A132" s="490"/>
      <c r="B132" s="466"/>
      <c r="C132" s="391">
        <v>3</v>
      </c>
      <c r="D132" s="392"/>
      <c r="E132" s="393"/>
      <c r="F132" s="468"/>
      <c r="G132" s="447"/>
    </row>
    <row r="133" spans="1:14" ht="37.5" customHeight="1" x14ac:dyDescent="0.2">
      <c r="A133" s="458">
        <v>45</v>
      </c>
      <c r="B133" s="480" t="s">
        <v>259</v>
      </c>
      <c r="C133" s="469" t="s">
        <v>260</v>
      </c>
      <c r="D133" s="180" t="s">
        <v>261</v>
      </c>
      <c r="E133" s="199" t="s">
        <v>263</v>
      </c>
      <c r="F133" s="463" t="s">
        <v>796</v>
      </c>
      <c r="G133" s="446">
        <f>IF(C136=1,0,IF(C136=2,0.5,IF(C136=3,1)))*0.010372606</f>
        <v>1.0372605999999999E-2</v>
      </c>
    </row>
    <row r="134" spans="1:14" ht="46.5" customHeight="1" x14ac:dyDescent="0.2">
      <c r="A134" s="459"/>
      <c r="B134" s="481"/>
      <c r="C134" s="470"/>
      <c r="D134" s="194" t="s">
        <v>262</v>
      </c>
      <c r="E134" s="216" t="s">
        <v>264</v>
      </c>
      <c r="F134" s="463"/>
      <c r="G134" s="451"/>
    </row>
    <row r="135" spans="1:14" ht="39" customHeight="1" x14ac:dyDescent="0.2">
      <c r="A135" s="459"/>
      <c r="B135" s="481"/>
      <c r="C135" s="471"/>
      <c r="D135" s="208"/>
      <c r="E135" s="217" t="s">
        <v>265</v>
      </c>
      <c r="F135" s="463"/>
      <c r="G135" s="451"/>
    </row>
    <row r="136" spans="1:14" ht="24.95" customHeight="1" x14ac:dyDescent="0.2">
      <c r="A136" s="462"/>
      <c r="B136" s="482"/>
      <c r="C136" s="391">
        <v>3</v>
      </c>
      <c r="D136" s="392"/>
      <c r="E136" s="393"/>
      <c r="F136" s="463"/>
      <c r="G136" s="447"/>
    </row>
    <row r="137" spans="1:14" ht="138" customHeight="1" x14ac:dyDescent="0.2">
      <c r="A137" s="483">
        <v>46</v>
      </c>
      <c r="B137" s="485" t="s">
        <v>661</v>
      </c>
      <c r="C137" s="221" t="s">
        <v>551</v>
      </c>
      <c r="D137" s="222" t="s">
        <v>622</v>
      </c>
      <c r="E137" s="222" t="s">
        <v>621</v>
      </c>
      <c r="F137" s="487" t="s">
        <v>552</v>
      </c>
      <c r="G137" s="446">
        <f>IF(C138=1,0,IF(C138=2,0.5,IF(C138=3,1)))*0.010372606</f>
        <v>1.0372605999999999E-2</v>
      </c>
    </row>
    <row r="138" spans="1:14" ht="24.95" customHeight="1" x14ac:dyDescent="0.2">
      <c r="A138" s="484"/>
      <c r="B138" s="486"/>
      <c r="C138" s="391">
        <v>3</v>
      </c>
      <c r="D138" s="392"/>
      <c r="E138" s="393"/>
      <c r="F138" s="487"/>
      <c r="G138" s="447"/>
    </row>
    <row r="139" spans="1:14" ht="21.75" hidden="1" customHeight="1" x14ac:dyDescent="0.25">
      <c r="F139" s="72" t="s">
        <v>671</v>
      </c>
      <c r="G139" s="70">
        <f>SUM(G5:G138)</f>
        <v>0.2489425440000001</v>
      </c>
      <c r="I139" s="157">
        <v>0.24894253999999999</v>
      </c>
    </row>
    <row r="140" spans="1:14" ht="21" hidden="1" customHeight="1" x14ac:dyDescent="0.25">
      <c r="F140" s="72" t="s">
        <v>672</v>
      </c>
      <c r="G140" s="71">
        <f>G139/$I$139</f>
        <v>1.0000000160679654</v>
      </c>
    </row>
    <row r="141" spans="1:14" ht="18" x14ac:dyDescent="0.25">
      <c r="F141" s="223"/>
      <c r="G141" s="224"/>
    </row>
    <row r="142" spans="1:14" x14ac:dyDescent="0.25">
      <c r="J142" s="4"/>
      <c r="N142" s="225"/>
    </row>
    <row r="143" spans="1:14" x14ac:dyDescent="0.25">
      <c r="J143" s="4"/>
      <c r="N143" s="225"/>
    </row>
    <row r="144" spans="1:14" x14ac:dyDescent="0.25">
      <c r="J144" s="4"/>
      <c r="N144" s="225"/>
    </row>
    <row r="145" spans="10:14" x14ac:dyDescent="0.25">
      <c r="J145" s="4"/>
      <c r="N145" s="226"/>
    </row>
  </sheetData>
  <sheetProtection password="CC17" sheet="1" objects="1" scenarios="1" selectLockedCells="1"/>
  <mergeCells count="179">
    <mergeCell ref="B12:B20"/>
    <mergeCell ref="B25:B32"/>
    <mergeCell ref="C25:C31"/>
    <mergeCell ref="C133:C135"/>
    <mergeCell ref="D7:D8"/>
    <mergeCell ref="D9:D10"/>
    <mergeCell ref="E9:E10"/>
    <mergeCell ref="E18:E19"/>
    <mergeCell ref="D33:D39"/>
    <mergeCell ref="E35:E36"/>
    <mergeCell ref="E37:E39"/>
    <mergeCell ref="D43:D44"/>
    <mergeCell ref="D41:D42"/>
    <mergeCell ref="C60:C65"/>
    <mergeCell ref="D60:D61"/>
    <mergeCell ref="E60:E61"/>
    <mergeCell ref="E72:E73"/>
    <mergeCell ref="E74:E76"/>
    <mergeCell ref="D84:D86"/>
    <mergeCell ref="C84:C86"/>
    <mergeCell ref="C78:C82"/>
    <mergeCell ref="C88:C90"/>
    <mergeCell ref="E116:E118"/>
    <mergeCell ref="C52:E52"/>
    <mergeCell ref="A1:B2"/>
    <mergeCell ref="A3:B3"/>
    <mergeCell ref="A4:B4"/>
    <mergeCell ref="C1:E1"/>
    <mergeCell ref="A5:A6"/>
    <mergeCell ref="B5:B6"/>
    <mergeCell ref="F33:F40"/>
    <mergeCell ref="B41:B46"/>
    <mergeCell ref="F41:F46"/>
    <mergeCell ref="F5:F6"/>
    <mergeCell ref="F7:F10"/>
    <mergeCell ref="A7:A11"/>
    <mergeCell ref="B7:B11"/>
    <mergeCell ref="C7:C10"/>
    <mergeCell ref="C6:E6"/>
    <mergeCell ref="F12:F20"/>
    <mergeCell ref="F21:F24"/>
    <mergeCell ref="F25:F32"/>
    <mergeCell ref="C24:E24"/>
    <mergeCell ref="C20:E20"/>
    <mergeCell ref="C11:E11"/>
    <mergeCell ref="C12:C19"/>
    <mergeCell ref="D12:D19"/>
    <mergeCell ref="A12:A20"/>
    <mergeCell ref="A60:A66"/>
    <mergeCell ref="B60:B66"/>
    <mergeCell ref="F60:F66"/>
    <mergeCell ref="A67:A70"/>
    <mergeCell ref="A21:A24"/>
    <mergeCell ref="B21:B24"/>
    <mergeCell ref="A25:A32"/>
    <mergeCell ref="D47:D49"/>
    <mergeCell ref="E47:E48"/>
    <mergeCell ref="E49:E50"/>
    <mergeCell ref="E41:E45"/>
    <mergeCell ref="F67:F70"/>
    <mergeCell ref="C46:E46"/>
    <mergeCell ref="C40:E40"/>
    <mergeCell ref="C32:E32"/>
    <mergeCell ref="C125:E125"/>
    <mergeCell ref="C114:E114"/>
    <mergeCell ref="C108:E108"/>
    <mergeCell ref="A102:A108"/>
    <mergeCell ref="D115:D116"/>
    <mergeCell ref="A47:A52"/>
    <mergeCell ref="A53:A59"/>
    <mergeCell ref="B53:B59"/>
    <mergeCell ref="C33:C39"/>
    <mergeCell ref="C41:C45"/>
    <mergeCell ref="A41:A46"/>
    <mergeCell ref="D67:D69"/>
    <mergeCell ref="E67:E69"/>
    <mergeCell ref="A71:A76"/>
    <mergeCell ref="C71:C76"/>
    <mergeCell ref="D71:D76"/>
    <mergeCell ref="C67:C69"/>
    <mergeCell ref="B67:B70"/>
    <mergeCell ref="C70:E70"/>
    <mergeCell ref="A33:A40"/>
    <mergeCell ref="B33:B40"/>
    <mergeCell ref="C101:E101"/>
    <mergeCell ref="C96:E96"/>
    <mergeCell ref="C87:E87"/>
    <mergeCell ref="C97:C100"/>
    <mergeCell ref="D97:D100"/>
    <mergeCell ref="E97:E100"/>
    <mergeCell ref="C66:E66"/>
    <mergeCell ref="C59:E59"/>
    <mergeCell ref="A137:A138"/>
    <mergeCell ref="B137:B138"/>
    <mergeCell ref="F137:F138"/>
    <mergeCell ref="C115:C124"/>
    <mergeCell ref="C102:C107"/>
    <mergeCell ref="B109:B114"/>
    <mergeCell ref="B131:B132"/>
    <mergeCell ref="A131:A132"/>
    <mergeCell ref="F131:F132"/>
    <mergeCell ref="A133:A136"/>
    <mergeCell ref="B133:B136"/>
    <mergeCell ref="F133:F136"/>
    <mergeCell ref="C138:E138"/>
    <mergeCell ref="C136:E136"/>
    <mergeCell ref="C132:E132"/>
    <mergeCell ref="C130:E130"/>
    <mergeCell ref="A126:A130"/>
    <mergeCell ref="B126:B130"/>
    <mergeCell ref="F126:F130"/>
    <mergeCell ref="F71:F77"/>
    <mergeCell ref="F78:F83"/>
    <mergeCell ref="B84:B87"/>
    <mergeCell ref="F47:F52"/>
    <mergeCell ref="B47:B52"/>
    <mergeCell ref="C47:C51"/>
    <mergeCell ref="F53:F59"/>
    <mergeCell ref="C92:C95"/>
    <mergeCell ref="B92:B96"/>
    <mergeCell ref="B88:B91"/>
    <mergeCell ref="F88:F91"/>
    <mergeCell ref="C83:E83"/>
    <mergeCell ref="C77:E77"/>
    <mergeCell ref="C91:E91"/>
    <mergeCell ref="D92:D95"/>
    <mergeCell ref="E92:E95"/>
    <mergeCell ref="E80:E81"/>
    <mergeCell ref="D79:D80"/>
    <mergeCell ref="D81:D82"/>
    <mergeCell ref="F92:F96"/>
    <mergeCell ref="G71:G77"/>
    <mergeCell ref="E119:E121"/>
    <mergeCell ref="E123:E124"/>
    <mergeCell ref="A78:A83"/>
    <mergeCell ref="A84:A87"/>
    <mergeCell ref="A109:A114"/>
    <mergeCell ref="F109:F114"/>
    <mergeCell ref="B115:B125"/>
    <mergeCell ref="A115:A125"/>
    <mergeCell ref="F115:F125"/>
    <mergeCell ref="F84:F87"/>
    <mergeCell ref="A92:A96"/>
    <mergeCell ref="A88:A91"/>
    <mergeCell ref="A97:A101"/>
    <mergeCell ref="F97:F101"/>
    <mergeCell ref="D109:D113"/>
    <mergeCell ref="C109:C113"/>
    <mergeCell ref="D117:D119"/>
    <mergeCell ref="D120:D122"/>
    <mergeCell ref="B71:B77"/>
    <mergeCell ref="B78:B83"/>
    <mergeCell ref="B102:B108"/>
    <mergeCell ref="F102:F108"/>
    <mergeCell ref="B97:B100"/>
    <mergeCell ref="G131:G132"/>
    <mergeCell ref="G133:G136"/>
    <mergeCell ref="G137:G138"/>
    <mergeCell ref="G1:G4"/>
    <mergeCell ref="G78:G83"/>
    <mergeCell ref="G84:G87"/>
    <mergeCell ref="G88:G91"/>
    <mergeCell ref="G92:G96"/>
    <mergeCell ref="G97:G101"/>
    <mergeCell ref="G102:G108"/>
    <mergeCell ref="G109:G114"/>
    <mergeCell ref="G115:G125"/>
    <mergeCell ref="G126:G130"/>
    <mergeCell ref="G5:G6"/>
    <mergeCell ref="G7:G11"/>
    <mergeCell ref="G12:G20"/>
    <mergeCell ref="G21:G24"/>
    <mergeCell ref="G25:G32"/>
    <mergeCell ref="G33:G40"/>
    <mergeCell ref="G41:G46"/>
    <mergeCell ref="G47:G52"/>
    <mergeCell ref="G53:G59"/>
    <mergeCell ref="G60:G66"/>
    <mergeCell ref="G67:G70"/>
  </mergeCells>
  <dataValidations count="1">
    <dataValidation type="list" allowBlank="1" showInputMessage="1" showErrorMessage="1" sqref="C6:E6 C11:E11 C20:E20 C24:E24 C32:E32 C40:E40 C46:E46 C52:E52 C59:E59 C66:E66 C70:E70 C77:E77 C83:E83 C87:E87 C91:E91 C96:E96 C101:E101 C108:E108 C114:E114 C125:E125 C130:E130 C132:E132 C136:E136 C138:E138">
      <formula1>"1,2,3"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indowProtection="1" showGridLines="0" zoomScale="90" zoomScaleNormal="90" workbookViewId="0">
      <pane xSplit="1" ySplit="4" topLeftCell="C65" activePane="bottomRight" state="frozen"/>
      <selection pane="topRight" activeCell="B1" sqref="B1"/>
      <selection pane="bottomLeft" activeCell="A5" sqref="A5"/>
      <selection pane="bottomRight" activeCell="C69" sqref="C69:E69"/>
    </sheetView>
  </sheetViews>
  <sheetFormatPr defaultColWidth="8.875" defaultRowHeight="14.25" x14ac:dyDescent="0.2"/>
  <cols>
    <col min="1" max="1" width="6.625" customWidth="1"/>
    <col min="2" max="5" width="40.625" customWidth="1"/>
    <col min="6" max="6" width="20.625" customWidth="1"/>
    <col min="7" max="7" width="17.625" hidden="1" customWidth="1"/>
    <col min="8" max="8" width="11.5" style="4" hidden="1" customWidth="1"/>
    <col min="9" max="9" width="8.875" style="4" hidden="1" customWidth="1"/>
    <col min="10" max="12" width="0" hidden="1" customWidth="1"/>
  </cols>
  <sheetData>
    <row r="1" spans="1:11" ht="24.95" customHeight="1" x14ac:dyDescent="0.2">
      <c r="A1" s="532" t="s">
        <v>120</v>
      </c>
      <c r="B1" s="532"/>
      <c r="C1" s="532" t="s">
        <v>3</v>
      </c>
      <c r="D1" s="532"/>
      <c r="E1" s="532"/>
      <c r="F1" s="162"/>
      <c r="G1" s="529" t="s">
        <v>595</v>
      </c>
    </row>
    <row r="2" spans="1:11" ht="24.95" customHeight="1" x14ac:dyDescent="0.2">
      <c r="A2" s="532"/>
      <c r="B2" s="532"/>
      <c r="C2" s="19" t="s">
        <v>385</v>
      </c>
      <c r="D2" s="19" t="s">
        <v>603</v>
      </c>
      <c r="E2" s="20" t="s">
        <v>386</v>
      </c>
      <c r="F2" s="74" t="s">
        <v>129</v>
      </c>
      <c r="G2" s="529"/>
    </row>
    <row r="3" spans="1:11" ht="24.95" customHeight="1" x14ac:dyDescent="0.2">
      <c r="A3" s="533" t="s">
        <v>524</v>
      </c>
      <c r="B3" s="534"/>
      <c r="C3" s="21"/>
      <c r="D3" s="21"/>
      <c r="E3" s="21"/>
      <c r="F3" s="163"/>
      <c r="G3" s="529"/>
    </row>
    <row r="4" spans="1:11" ht="24.95" customHeight="1" x14ac:dyDescent="0.2">
      <c r="A4" s="547" t="s">
        <v>597</v>
      </c>
      <c r="B4" s="548"/>
      <c r="C4" s="548"/>
      <c r="D4" s="22"/>
      <c r="E4" s="22"/>
      <c r="F4" s="164"/>
      <c r="G4" s="529"/>
    </row>
    <row r="5" spans="1:11" ht="81.75" customHeight="1" x14ac:dyDescent="0.2">
      <c r="A5" s="517" t="s">
        <v>827</v>
      </c>
      <c r="B5" s="514" t="s">
        <v>350</v>
      </c>
      <c r="C5" s="23" t="s">
        <v>396</v>
      </c>
      <c r="D5" s="23" t="s">
        <v>277</v>
      </c>
      <c r="E5" s="24" t="s">
        <v>279</v>
      </c>
      <c r="F5" s="515" t="s">
        <v>351</v>
      </c>
      <c r="G5" s="446">
        <f>IF(C8=1,0,IF(C8=2,0.5,IF(C8=3,1)))*0.00238802305555556</f>
        <v>2.3880230555555601E-3</v>
      </c>
      <c r="H5" s="77">
        <f>G5</f>
        <v>2.3880230555555601E-3</v>
      </c>
      <c r="I5" s="77" t="s">
        <v>623</v>
      </c>
    </row>
    <row r="6" spans="1:11" ht="69" customHeight="1" x14ac:dyDescent="0.2">
      <c r="A6" s="518"/>
      <c r="B6" s="515"/>
      <c r="C6" s="25" t="s">
        <v>353</v>
      </c>
      <c r="D6" s="25" t="s">
        <v>352</v>
      </c>
      <c r="E6" s="26" t="s">
        <v>280</v>
      </c>
      <c r="F6" s="515"/>
      <c r="G6" s="451"/>
      <c r="H6" s="77">
        <f>G9</f>
        <v>2.3880230555555601E-3</v>
      </c>
      <c r="I6" s="77" t="s">
        <v>624</v>
      </c>
    </row>
    <row r="7" spans="1:11" ht="75" customHeight="1" x14ac:dyDescent="0.2">
      <c r="A7" s="518"/>
      <c r="B7" s="515"/>
      <c r="C7" s="27" t="s">
        <v>276</v>
      </c>
      <c r="D7" s="27" t="s">
        <v>278</v>
      </c>
      <c r="E7" s="28" t="s">
        <v>281</v>
      </c>
      <c r="F7" s="515"/>
      <c r="G7" s="451"/>
      <c r="H7" s="77">
        <f>G15</f>
        <v>2.3880230555555601E-3</v>
      </c>
      <c r="I7" s="77" t="s">
        <v>625</v>
      </c>
    </row>
    <row r="8" spans="1:11" ht="24.95" customHeight="1" x14ac:dyDescent="0.2">
      <c r="A8" s="519"/>
      <c r="B8" s="516"/>
      <c r="C8" s="391">
        <v>3</v>
      </c>
      <c r="D8" s="392"/>
      <c r="E8" s="393"/>
      <c r="F8" s="530"/>
      <c r="G8" s="447"/>
      <c r="H8" s="77">
        <f>G19</f>
        <v>2.3880230555555601E-3</v>
      </c>
      <c r="I8" s="77" t="s">
        <v>626</v>
      </c>
      <c r="K8">
        <v>4.2984414999999998E-2</v>
      </c>
    </row>
    <row r="9" spans="1:11" ht="48.75" customHeight="1" x14ac:dyDescent="0.2">
      <c r="A9" s="525" t="s">
        <v>828</v>
      </c>
      <c r="B9" s="525" t="s">
        <v>354</v>
      </c>
      <c r="C9" s="30" t="s">
        <v>282</v>
      </c>
      <c r="D9" s="30" t="s">
        <v>284</v>
      </c>
      <c r="E9" s="31" t="s">
        <v>286</v>
      </c>
      <c r="F9" s="525" t="s">
        <v>866</v>
      </c>
      <c r="G9" s="446">
        <f>IF(C14=1,0,IF(C14=2,0.5,IF(C14=3,1)))*0.00238802305555556</f>
        <v>2.3880230555555601E-3</v>
      </c>
      <c r="H9" s="77">
        <f>G22</f>
        <v>2.3880230555555601E-3</v>
      </c>
      <c r="I9" s="77">
        <v>47</v>
      </c>
      <c r="K9">
        <f>K8/18</f>
        <v>2.3880230555555554E-3</v>
      </c>
    </row>
    <row r="10" spans="1:11" ht="48" customHeight="1" x14ac:dyDescent="0.2">
      <c r="A10" s="526"/>
      <c r="B10" s="526"/>
      <c r="C10" s="32" t="s">
        <v>640</v>
      </c>
      <c r="D10" s="32" t="s">
        <v>285</v>
      </c>
      <c r="E10" s="33" t="s">
        <v>287</v>
      </c>
      <c r="F10" s="526"/>
      <c r="G10" s="451"/>
      <c r="H10" s="77">
        <f>G28</f>
        <v>2.3880230555555601E-3</v>
      </c>
      <c r="I10" s="77" t="s">
        <v>627</v>
      </c>
      <c r="K10">
        <v>2.3880230555555601E-3</v>
      </c>
    </row>
    <row r="11" spans="1:11" ht="30.75" customHeight="1" x14ac:dyDescent="0.2">
      <c r="A11" s="526"/>
      <c r="B11" s="526"/>
      <c r="C11" s="526" t="s">
        <v>283</v>
      </c>
      <c r="D11" s="526" t="s">
        <v>642</v>
      </c>
      <c r="E11" s="526" t="s">
        <v>644</v>
      </c>
      <c r="F11" s="526"/>
      <c r="G11" s="451"/>
      <c r="H11" s="77">
        <f>G31</f>
        <v>2.3880230555555601E-3</v>
      </c>
      <c r="I11" s="77" t="s">
        <v>628</v>
      </c>
    </row>
    <row r="12" spans="1:11" ht="45" customHeight="1" x14ac:dyDescent="0.2">
      <c r="A12" s="526"/>
      <c r="B12" s="526"/>
      <c r="C12" s="526"/>
      <c r="D12" s="526"/>
      <c r="E12" s="526"/>
      <c r="F12" s="526"/>
      <c r="G12" s="451"/>
      <c r="H12" s="77">
        <f>G35</f>
        <v>2.3880230555555601E-3</v>
      </c>
      <c r="I12" s="77" t="s">
        <v>629</v>
      </c>
    </row>
    <row r="13" spans="1:11" ht="75" customHeight="1" x14ac:dyDescent="0.2">
      <c r="A13" s="526"/>
      <c r="B13" s="526"/>
      <c r="C13" s="34" t="s">
        <v>641</v>
      </c>
      <c r="D13" s="34" t="s">
        <v>643</v>
      </c>
      <c r="E13" s="35" t="s">
        <v>645</v>
      </c>
      <c r="F13" s="526"/>
      <c r="G13" s="451"/>
      <c r="H13" s="77">
        <f>G39</f>
        <v>2.3880230555555601E-3</v>
      </c>
      <c r="I13" s="77" t="s">
        <v>630</v>
      </c>
    </row>
    <row r="14" spans="1:11" ht="24.95" customHeight="1" x14ac:dyDescent="0.2">
      <c r="A14" s="526"/>
      <c r="B14" s="537"/>
      <c r="C14" s="391">
        <v>3</v>
      </c>
      <c r="D14" s="392"/>
      <c r="E14" s="393"/>
      <c r="F14" s="531"/>
      <c r="G14" s="447"/>
      <c r="H14" s="77">
        <f>G42</f>
        <v>2.3880230555555601E-3</v>
      </c>
      <c r="I14" s="77">
        <v>50</v>
      </c>
    </row>
    <row r="15" spans="1:11" ht="78" customHeight="1" x14ac:dyDescent="0.2">
      <c r="A15" s="514" t="s">
        <v>829</v>
      </c>
      <c r="B15" s="538" t="s">
        <v>355</v>
      </c>
      <c r="C15" s="514" t="s">
        <v>397</v>
      </c>
      <c r="D15" s="23" t="s">
        <v>288</v>
      </c>
      <c r="E15" s="23" t="s">
        <v>290</v>
      </c>
      <c r="F15" s="541" t="s">
        <v>356</v>
      </c>
      <c r="G15" s="446">
        <f>IF(C18=1,0,IF(C18=2,0.5,IF(C18=3,1)))*0.00238802305555556</f>
        <v>2.3880230555555601E-3</v>
      </c>
      <c r="H15" s="77">
        <f>G45</f>
        <v>2.3880230555555601E-3</v>
      </c>
      <c r="I15" s="77" t="s">
        <v>631</v>
      </c>
    </row>
    <row r="16" spans="1:11" x14ac:dyDescent="0.2">
      <c r="A16" s="515"/>
      <c r="B16" s="539"/>
      <c r="C16" s="515"/>
      <c r="D16" s="25" t="s">
        <v>184</v>
      </c>
      <c r="E16" s="25" t="s">
        <v>291</v>
      </c>
      <c r="F16" s="530"/>
      <c r="G16" s="451"/>
      <c r="H16" s="77">
        <f>G47</f>
        <v>2.3880230555555601E-3</v>
      </c>
      <c r="I16" s="77" t="s">
        <v>632</v>
      </c>
    </row>
    <row r="17" spans="1:9" ht="54.75" customHeight="1" x14ac:dyDescent="0.2">
      <c r="A17" s="515"/>
      <c r="B17" s="539"/>
      <c r="C17" s="516"/>
      <c r="D17" s="27" t="s">
        <v>289</v>
      </c>
      <c r="E17" s="27" t="s">
        <v>289</v>
      </c>
      <c r="F17" s="530"/>
      <c r="G17" s="451"/>
      <c r="H17" s="77">
        <f>G49</f>
        <v>2.3880230555555601E-3</v>
      </c>
      <c r="I17" s="77" t="s">
        <v>635</v>
      </c>
    </row>
    <row r="18" spans="1:9" ht="24.95" customHeight="1" x14ac:dyDescent="0.2">
      <c r="A18" s="515"/>
      <c r="B18" s="539"/>
      <c r="C18" s="391">
        <v>3</v>
      </c>
      <c r="D18" s="392"/>
      <c r="E18" s="393"/>
      <c r="F18" s="530"/>
      <c r="G18" s="447"/>
      <c r="H18" s="77">
        <f>G51</f>
        <v>2.3880230555555601E-3</v>
      </c>
      <c r="I18" s="77" t="s">
        <v>636</v>
      </c>
    </row>
    <row r="19" spans="1:9" ht="72" customHeight="1" x14ac:dyDescent="0.2">
      <c r="A19" s="536" t="s">
        <v>830</v>
      </c>
      <c r="B19" s="525" t="s">
        <v>357</v>
      </c>
      <c r="C19" s="525" t="s">
        <v>292</v>
      </c>
      <c r="D19" s="36" t="s">
        <v>293</v>
      </c>
      <c r="E19" s="31" t="s">
        <v>295</v>
      </c>
      <c r="F19" s="525" t="s">
        <v>865</v>
      </c>
      <c r="G19" s="446">
        <f>IF(C21=1,0,IF(C21=2,0.5,IF(C21=3,1)))*0.00238802305555556</f>
        <v>2.3880230555555601E-3</v>
      </c>
      <c r="H19" s="77">
        <f>G57</f>
        <v>2.3880230555555601E-3</v>
      </c>
      <c r="I19" s="77" t="s">
        <v>637</v>
      </c>
    </row>
    <row r="20" spans="1:9" ht="59.25" customHeight="1" x14ac:dyDescent="0.2">
      <c r="A20" s="537"/>
      <c r="B20" s="526"/>
      <c r="C20" s="527"/>
      <c r="D20" s="37" t="s">
        <v>294</v>
      </c>
      <c r="E20" s="33" t="s">
        <v>296</v>
      </c>
      <c r="F20" s="526"/>
      <c r="G20" s="451"/>
      <c r="H20" s="77">
        <f>G59</f>
        <v>2.3880230555555601E-3</v>
      </c>
      <c r="I20" s="77" t="s">
        <v>638</v>
      </c>
    </row>
    <row r="21" spans="1:9" ht="24.95" customHeight="1" x14ac:dyDescent="0.2">
      <c r="A21" s="537"/>
      <c r="B21" s="526"/>
      <c r="C21" s="391">
        <v>3</v>
      </c>
      <c r="D21" s="392"/>
      <c r="E21" s="393"/>
      <c r="F21" s="526"/>
      <c r="G21" s="447"/>
      <c r="H21" s="77">
        <f>G65</f>
        <v>2.3880230555555601E-3</v>
      </c>
      <c r="I21" s="77" t="s">
        <v>639</v>
      </c>
    </row>
    <row r="22" spans="1:9" ht="15.75" customHeight="1" x14ac:dyDescent="0.2">
      <c r="A22" s="540">
        <v>48</v>
      </c>
      <c r="B22" s="535" t="s">
        <v>553</v>
      </c>
      <c r="C22" s="535" t="s">
        <v>554</v>
      </c>
      <c r="D22" s="535" t="s">
        <v>555</v>
      </c>
      <c r="E22" s="535" t="s">
        <v>556</v>
      </c>
      <c r="F22" s="535" t="s">
        <v>864</v>
      </c>
      <c r="G22" s="446">
        <f>IF(C27=1,0,IF(C27=2,0.5,IF(C27=3,1)))*0.00238802305555556</f>
        <v>2.3880230555555601E-3</v>
      </c>
      <c r="H22" s="77">
        <f>G65</f>
        <v>2.3880230555555601E-3</v>
      </c>
      <c r="I22" s="77">
        <v>55</v>
      </c>
    </row>
    <row r="23" spans="1:9" ht="15.75" customHeight="1" x14ac:dyDescent="0.2">
      <c r="A23" s="540"/>
      <c r="B23" s="535"/>
      <c r="C23" s="535"/>
      <c r="D23" s="535"/>
      <c r="E23" s="535"/>
      <c r="F23" s="535"/>
      <c r="G23" s="451"/>
    </row>
    <row r="24" spans="1:9" ht="15.75" customHeight="1" x14ac:dyDescent="0.2">
      <c r="A24" s="540"/>
      <c r="B24" s="535"/>
      <c r="C24" s="535"/>
      <c r="D24" s="535"/>
      <c r="E24" s="535"/>
      <c r="F24" s="535"/>
      <c r="G24" s="451"/>
    </row>
    <row r="25" spans="1:9" ht="15.75" customHeight="1" x14ac:dyDescent="0.2">
      <c r="A25" s="540"/>
      <c r="B25" s="535"/>
      <c r="C25" s="535"/>
      <c r="D25" s="535"/>
      <c r="E25" s="535"/>
      <c r="F25" s="535"/>
      <c r="G25" s="451"/>
    </row>
    <row r="26" spans="1:9" x14ac:dyDescent="0.2">
      <c r="A26" s="540"/>
      <c r="B26" s="535"/>
      <c r="C26" s="535"/>
      <c r="D26" s="535"/>
      <c r="E26" s="535"/>
      <c r="F26" s="535"/>
      <c r="G26" s="451"/>
    </row>
    <row r="27" spans="1:9" ht="24.95" customHeight="1" x14ac:dyDescent="0.2">
      <c r="A27" s="540"/>
      <c r="B27" s="535"/>
      <c r="C27" s="391">
        <v>3</v>
      </c>
      <c r="D27" s="392"/>
      <c r="E27" s="393"/>
      <c r="F27" s="535"/>
      <c r="G27" s="447"/>
    </row>
    <row r="28" spans="1:9" ht="49.5" customHeight="1" x14ac:dyDescent="0.2">
      <c r="A28" s="536" t="s">
        <v>629</v>
      </c>
      <c r="B28" s="525" t="s">
        <v>360</v>
      </c>
      <c r="C28" s="525" t="s">
        <v>297</v>
      </c>
      <c r="D28" s="525" t="s">
        <v>398</v>
      </c>
      <c r="E28" s="38" t="s">
        <v>399</v>
      </c>
      <c r="F28" s="525" t="s">
        <v>863</v>
      </c>
      <c r="G28" s="446">
        <f>IF(C30=1,0,IF(C30=2,0.5,IF(C30=3,1)))*0.00238802305555556</f>
        <v>2.3880230555555601E-3</v>
      </c>
    </row>
    <row r="29" spans="1:9" ht="45" customHeight="1" x14ac:dyDescent="0.2">
      <c r="A29" s="537"/>
      <c r="B29" s="526"/>
      <c r="C29" s="527"/>
      <c r="D29" s="527"/>
      <c r="E29" s="39" t="s">
        <v>298</v>
      </c>
      <c r="F29" s="526"/>
      <c r="G29" s="451"/>
    </row>
    <row r="30" spans="1:9" ht="24.95" customHeight="1" x14ac:dyDescent="0.2">
      <c r="A30" s="537"/>
      <c r="B30" s="526"/>
      <c r="C30" s="391">
        <v>3</v>
      </c>
      <c r="D30" s="392"/>
      <c r="E30" s="393"/>
      <c r="F30" s="526"/>
      <c r="G30" s="447"/>
    </row>
    <row r="31" spans="1:9" ht="57" customHeight="1" x14ac:dyDescent="0.2">
      <c r="A31" s="517" t="s">
        <v>630</v>
      </c>
      <c r="B31" s="514" t="s">
        <v>361</v>
      </c>
      <c r="C31" s="514" t="s">
        <v>299</v>
      </c>
      <c r="D31" s="514" t="s">
        <v>301</v>
      </c>
      <c r="E31" s="23" t="s">
        <v>302</v>
      </c>
      <c r="F31" s="514" t="s">
        <v>860</v>
      </c>
      <c r="G31" s="446">
        <f>IF(C34=1,0,IF(C34=2,0.5,IF(C34=3,1)))*0.00238802305555556</f>
        <v>2.3880230555555601E-3</v>
      </c>
    </row>
    <row r="32" spans="1:9" ht="46.5" customHeight="1" x14ac:dyDescent="0.2">
      <c r="A32" s="518"/>
      <c r="B32" s="515"/>
      <c r="C32" s="515"/>
      <c r="D32" s="515"/>
      <c r="E32" s="25" t="s">
        <v>303</v>
      </c>
      <c r="F32" s="515"/>
      <c r="G32" s="451"/>
    </row>
    <row r="33" spans="1:9" ht="75" customHeight="1" x14ac:dyDescent="0.2">
      <c r="A33" s="518"/>
      <c r="B33" s="515"/>
      <c r="C33" s="25" t="s">
        <v>300</v>
      </c>
      <c r="D33" s="516"/>
      <c r="E33" s="27" t="s">
        <v>304</v>
      </c>
      <c r="F33" s="515"/>
      <c r="G33" s="451"/>
    </row>
    <row r="34" spans="1:9" ht="24.95" customHeight="1" x14ac:dyDescent="0.2">
      <c r="A34" s="519"/>
      <c r="B34" s="516"/>
      <c r="C34" s="391">
        <v>3</v>
      </c>
      <c r="D34" s="392"/>
      <c r="E34" s="393"/>
      <c r="F34" s="516"/>
      <c r="G34" s="447"/>
    </row>
    <row r="35" spans="1:9" ht="53.25" customHeight="1" x14ac:dyDescent="0.2">
      <c r="A35" s="525" t="s">
        <v>831</v>
      </c>
      <c r="B35" s="525" t="s">
        <v>362</v>
      </c>
      <c r="C35" s="30" t="s">
        <v>305</v>
      </c>
      <c r="D35" s="30" t="s">
        <v>308</v>
      </c>
      <c r="E35" s="30" t="s">
        <v>310</v>
      </c>
      <c r="F35" s="525" t="s">
        <v>363</v>
      </c>
      <c r="G35" s="446">
        <f>IF(C38=1,0,IF(C38=2,0.5,IF(C38=3,1)))*0.00238802305555556</f>
        <v>2.3880230555555601E-3</v>
      </c>
    </row>
    <row r="36" spans="1:9" ht="50.25" customHeight="1" x14ac:dyDescent="0.2">
      <c r="A36" s="526"/>
      <c r="B36" s="526"/>
      <c r="C36" s="32" t="s">
        <v>306</v>
      </c>
      <c r="D36" s="32" t="s">
        <v>309</v>
      </c>
      <c r="E36" s="32" t="s">
        <v>309</v>
      </c>
      <c r="F36" s="526"/>
      <c r="G36" s="451"/>
    </row>
    <row r="37" spans="1:9" ht="60.75" customHeight="1" x14ac:dyDescent="0.2">
      <c r="A37" s="526"/>
      <c r="B37" s="526"/>
      <c r="C37" s="34" t="s">
        <v>307</v>
      </c>
      <c r="D37" s="34" t="s">
        <v>307</v>
      </c>
      <c r="E37" s="34" t="s">
        <v>311</v>
      </c>
      <c r="F37" s="526"/>
      <c r="G37" s="451"/>
    </row>
    <row r="38" spans="1:9" ht="24.95" customHeight="1" x14ac:dyDescent="0.2">
      <c r="A38" s="527"/>
      <c r="B38" s="527"/>
      <c r="C38" s="391">
        <v>3</v>
      </c>
      <c r="D38" s="392"/>
      <c r="E38" s="393"/>
      <c r="F38" s="527"/>
      <c r="G38" s="447"/>
    </row>
    <row r="39" spans="1:9" ht="49.5" customHeight="1" x14ac:dyDescent="0.2">
      <c r="A39" s="514" t="s">
        <v>832</v>
      </c>
      <c r="B39" s="514" t="s">
        <v>364</v>
      </c>
      <c r="C39" s="23" t="s">
        <v>312</v>
      </c>
      <c r="D39" s="23" t="s">
        <v>314</v>
      </c>
      <c r="E39" s="23" t="s">
        <v>316</v>
      </c>
      <c r="F39" s="517" t="s">
        <v>862</v>
      </c>
      <c r="G39" s="446">
        <f>IF(C41=1,0,IF(C41=2,0.5,IF(C41=3,1)))*0.00238802305555556</f>
        <v>2.3880230555555601E-3</v>
      </c>
    </row>
    <row r="40" spans="1:9" ht="48.75" customHeight="1" x14ac:dyDescent="0.2">
      <c r="A40" s="515"/>
      <c r="B40" s="515"/>
      <c r="C40" s="27" t="s">
        <v>313</v>
      </c>
      <c r="D40" s="27" t="s">
        <v>315</v>
      </c>
      <c r="E40" s="27" t="s">
        <v>317</v>
      </c>
      <c r="F40" s="518"/>
      <c r="G40" s="451"/>
    </row>
    <row r="41" spans="1:9" ht="24.95" customHeight="1" x14ac:dyDescent="0.2">
      <c r="A41" s="516"/>
      <c r="B41" s="516"/>
      <c r="C41" s="391">
        <v>3</v>
      </c>
      <c r="D41" s="392"/>
      <c r="E41" s="393"/>
      <c r="F41" s="519"/>
      <c r="G41" s="447"/>
    </row>
    <row r="42" spans="1:9" ht="54" customHeight="1" x14ac:dyDescent="0.2">
      <c r="A42" s="525">
        <v>51</v>
      </c>
      <c r="B42" s="525" t="s">
        <v>366</v>
      </c>
      <c r="C42" s="40" t="s">
        <v>318</v>
      </c>
      <c r="D42" s="38" t="s">
        <v>320</v>
      </c>
      <c r="E42" s="38" t="s">
        <v>400</v>
      </c>
      <c r="F42" s="545" t="s">
        <v>365</v>
      </c>
      <c r="G42" s="446">
        <f>IF(C44=1,0,IF(C44=2,0.5,IF(C44=3,1)))*0.00238802305555556</f>
        <v>2.3880230555555601E-3</v>
      </c>
    </row>
    <row r="43" spans="1:9" ht="40.5" customHeight="1" x14ac:dyDescent="0.2">
      <c r="A43" s="526"/>
      <c r="B43" s="526"/>
      <c r="C43" s="41" t="s">
        <v>319</v>
      </c>
      <c r="D43" s="39" t="s">
        <v>321</v>
      </c>
      <c r="E43" s="39" t="s">
        <v>322</v>
      </c>
      <c r="F43" s="546"/>
      <c r="G43" s="451"/>
    </row>
    <row r="44" spans="1:9" ht="24.95" customHeight="1" x14ac:dyDescent="0.2">
      <c r="A44" s="527"/>
      <c r="B44" s="527"/>
      <c r="C44" s="391">
        <v>3</v>
      </c>
      <c r="D44" s="392"/>
      <c r="E44" s="393"/>
      <c r="F44" s="546"/>
      <c r="G44" s="447"/>
    </row>
    <row r="45" spans="1:9" s="173" customFormat="1" ht="139.5" customHeight="1" x14ac:dyDescent="0.2">
      <c r="A45" s="514" t="s">
        <v>635</v>
      </c>
      <c r="B45" s="514" t="s">
        <v>488</v>
      </c>
      <c r="C45" s="42" t="s">
        <v>323</v>
      </c>
      <c r="D45" s="42" t="s">
        <v>324</v>
      </c>
      <c r="E45" s="43" t="s">
        <v>325</v>
      </c>
      <c r="F45" s="517" t="s">
        <v>860</v>
      </c>
      <c r="G45" s="446">
        <f>IF(C46=1,0,IF(C46=2,0.5,IF(C46=3,1)))*0.00238802305555556</f>
        <v>2.3880230555555601E-3</v>
      </c>
      <c r="H45" s="4"/>
      <c r="I45" s="4"/>
    </row>
    <row r="46" spans="1:9" ht="24.95" customHeight="1" x14ac:dyDescent="0.2">
      <c r="A46" s="516"/>
      <c r="B46" s="516"/>
      <c r="C46" s="391">
        <v>3</v>
      </c>
      <c r="D46" s="392"/>
      <c r="E46" s="393"/>
      <c r="F46" s="519"/>
      <c r="G46" s="447"/>
    </row>
    <row r="47" spans="1:9" ht="54" customHeight="1" x14ac:dyDescent="0.2">
      <c r="A47" s="525" t="s">
        <v>636</v>
      </c>
      <c r="B47" s="525" t="s">
        <v>369</v>
      </c>
      <c r="C47" s="44" t="s">
        <v>326</v>
      </c>
      <c r="D47" s="44" t="s">
        <v>327</v>
      </c>
      <c r="E47" s="45" t="s">
        <v>328</v>
      </c>
      <c r="F47" s="544" t="s">
        <v>860</v>
      </c>
      <c r="G47" s="446">
        <f>IF(C48=1,0,IF(C48=2,0.5,IF(C48=3,1)))*0.00238802305555556</f>
        <v>2.3880230555555601E-3</v>
      </c>
    </row>
    <row r="48" spans="1:9" ht="24.95" customHeight="1" x14ac:dyDescent="0.2">
      <c r="A48" s="527"/>
      <c r="B48" s="527"/>
      <c r="C48" s="391">
        <v>3</v>
      </c>
      <c r="D48" s="392"/>
      <c r="E48" s="393"/>
      <c r="F48" s="544"/>
      <c r="G48" s="447"/>
    </row>
    <row r="49" spans="1:7" ht="75" customHeight="1" x14ac:dyDescent="0.2">
      <c r="A49" s="514" t="s">
        <v>637</v>
      </c>
      <c r="B49" s="538" t="s">
        <v>633</v>
      </c>
      <c r="C49" s="42" t="s">
        <v>367</v>
      </c>
      <c r="D49" s="42" t="s">
        <v>329</v>
      </c>
      <c r="E49" s="42" t="s">
        <v>368</v>
      </c>
      <c r="F49" s="517" t="s">
        <v>861</v>
      </c>
      <c r="G49" s="446">
        <f>IF(C50=1,0,IF(C50=3,1))*0.00238802305555556</f>
        <v>2.3880230555555601E-3</v>
      </c>
    </row>
    <row r="50" spans="1:7" ht="24.95" customHeight="1" x14ac:dyDescent="0.2">
      <c r="A50" s="516"/>
      <c r="B50" s="516"/>
      <c r="C50" s="391">
        <v>3</v>
      </c>
      <c r="D50" s="392"/>
      <c r="E50" s="393"/>
      <c r="F50" s="519"/>
      <c r="G50" s="447"/>
    </row>
    <row r="51" spans="1:7" ht="45" customHeight="1" x14ac:dyDescent="0.2">
      <c r="A51" s="525" t="s">
        <v>638</v>
      </c>
      <c r="B51" s="525" t="s">
        <v>634</v>
      </c>
      <c r="C51" s="523" t="s">
        <v>330</v>
      </c>
      <c r="D51" s="523" t="s">
        <v>329</v>
      </c>
      <c r="E51" s="46" t="s">
        <v>332</v>
      </c>
      <c r="F51" s="523" t="s">
        <v>370</v>
      </c>
      <c r="G51" s="446">
        <f>IF(C56=1,0,IF(C56=3,1))*0.00238802305555556</f>
        <v>2.3880230555555601E-3</v>
      </c>
    </row>
    <row r="52" spans="1:7" ht="28.5" x14ac:dyDescent="0.2">
      <c r="A52" s="526"/>
      <c r="B52" s="526"/>
      <c r="C52" s="524"/>
      <c r="D52" s="524"/>
      <c r="E52" s="48" t="s">
        <v>333</v>
      </c>
      <c r="F52" s="524"/>
      <c r="G52" s="451"/>
    </row>
    <row r="53" spans="1:7" x14ac:dyDescent="0.2">
      <c r="A53" s="526"/>
      <c r="B53" s="526"/>
      <c r="C53" s="47"/>
      <c r="D53" s="524"/>
      <c r="E53" s="48" t="s">
        <v>334</v>
      </c>
      <c r="F53" s="524"/>
      <c r="G53" s="451"/>
    </row>
    <row r="54" spans="1:7" ht="54" customHeight="1" x14ac:dyDescent="0.2">
      <c r="A54" s="526"/>
      <c r="B54" s="526"/>
      <c r="C54" s="542" t="s">
        <v>331</v>
      </c>
      <c r="D54" s="524"/>
      <c r="E54" s="48" t="s">
        <v>335</v>
      </c>
      <c r="F54" s="524"/>
      <c r="G54" s="451"/>
    </row>
    <row r="55" spans="1:7" ht="46.5" customHeight="1" x14ac:dyDescent="0.2">
      <c r="A55" s="526"/>
      <c r="B55" s="526"/>
      <c r="C55" s="543"/>
      <c r="D55" s="528"/>
      <c r="E55" s="49" t="s">
        <v>336</v>
      </c>
      <c r="F55" s="524"/>
      <c r="G55" s="451"/>
    </row>
    <row r="56" spans="1:7" ht="24.95" customHeight="1" x14ac:dyDescent="0.2">
      <c r="A56" s="526"/>
      <c r="B56" s="527"/>
      <c r="C56" s="391">
        <v>3</v>
      </c>
      <c r="D56" s="392"/>
      <c r="E56" s="393"/>
      <c r="F56" s="528"/>
      <c r="G56" s="447"/>
    </row>
    <row r="57" spans="1:7" ht="99.75" customHeight="1" x14ac:dyDescent="0.2">
      <c r="A57" s="514" t="s">
        <v>833</v>
      </c>
      <c r="B57" s="514" t="s">
        <v>654</v>
      </c>
      <c r="C57" s="29" t="s">
        <v>337</v>
      </c>
      <c r="D57" s="29" t="s">
        <v>338</v>
      </c>
      <c r="E57" s="29" t="s">
        <v>339</v>
      </c>
      <c r="F57" s="517" t="s">
        <v>867</v>
      </c>
      <c r="G57" s="446">
        <f>IF(C58=1,0,IF(C58=2,0.5,IF(C58=3,1)))*0.00238802305555556</f>
        <v>2.3880230555555601E-3</v>
      </c>
    </row>
    <row r="58" spans="1:7" ht="24.95" customHeight="1" x14ac:dyDescent="0.2">
      <c r="A58" s="516"/>
      <c r="B58" s="516"/>
      <c r="C58" s="391">
        <v>3</v>
      </c>
      <c r="D58" s="392"/>
      <c r="E58" s="393"/>
      <c r="F58" s="519"/>
      <c r="G58" s="447"/>
    </row>
    <row r="59" spans="1:7" ht="58.5" customHeight="1" x14ac:dyDescent="0.2">
      <c r="A59" s="525" t="s">
        <v>834</v>
      </c>
      <c r="B59" s="525" t="s">
        <v>655</v>
      </c>
      <c r="C59" s="40" t="s">
        <v>340</v>
      </c>
      <c r="D59" s="38" t="s">
        <v>341</v>
      </c>
      <c r="E59" s="523" t="s">
        <v>343</v>
      </c>
      <c r="F59" s="545" t="s">
        <v>860</v>
      </c>
      <c r="G59" s="446">
        <f>IF(C61=1,0,IF(C61=2,0.5,IF(C61=3,1)))*0.00238802305555556</f>
        <v>2.3880230555555601E-3</v>
      </c>
    </row>
    <row r="60" spans="1:7" ht="87" customHeight="1" x14ac:dyDescent="0.2">
      <c r="A60" s="526"/>
      <c r="B60" s="526"/>
      <c r="C60" s="41" t="s">
        <v>371</v>
      </c>
      <c r="D60" s="39" t="s">
        <v>342</v>
      </c>
      <c r="E60" s="528"/>
      <c r="F60" s="546"/>
      <c r="G60" s="451"/>
    </row>
    <row r="61" spans="1:7" ht="24.95" customHeight="1" x14ac:dyDescent="0.2">
      <c r="A61" s="527"/>
      <c r="B61" s="527"/>
      <c r="C61" s="391">
        <v>3</v>
      </c>
      <c r="D61" s="392"/>
      <c r="E61" s="393"/>
      <c r="F61" s="546"/>
      <c r="G61" s="447"/>
    </row>
    <row r="62" spans="1:7" ht="33.75" customHeight="1" x14ac:dyDescent="0.2">
      <c r="A62" s="514" t="s">
        <v>835</v>
      </c>
      <c r="B62" s="514" t="s">
        <v>656</v>
      </c>
      <c r="C62" s="50" t="s">
        <v>344</v>
      </c>
      <c r="D62" s="327" t="s">
        <v>346</v>
      </c>
      <c r="E62" s="327" t="s">
        <v>348</v>
      </c>
      <c r="F62" s="517" t="s">
        <v>860</v>
      </c>
      <c r="G62" s="446">
        <f>IF(C64=1,0,IF(C64=2,0.5,IF(C64=3,1)))*0.00238802305555556</f>
        <v>2.3880230555555601E-3</v>
      </c>
    </row>
    <row r="63" spans="1:7" ht="66.75" customHeight="1" x14ac:dyDescent="0.2">
      <c r="A63" s="515"/>
      <c r="B63" s="515"/>
      <c r="C63" s="51" t="s">
        <v>345</v>
      </c>
      <c r="D63" s="328" t="s">
        <v>347</v>
      </c>
      <c r="E63" s="328" t="s">
        <v>349</v>
      </c>
      <c r="F63" s="518"/>
      <c r="G63" s="451"/>
    </row>
    <row r="64" spans="1:7" ht="24.95" customHeight="1" x14ac:dyDescent="0.2">
      <c r="A64" s="516"/>
      <c r="B64" s="516"/>
      <c r="C64" s="520">
        <v>3</v>
      </c>
      <c r="D64" s="521"/>
      <c r="E64" s="522"/>
      <c r="F64" s="519"/>
      <c r="G64" s="447"/>
    </row>
    <row r="65" spans="1:14" ht="31.5" customHeight="1" x14ac:dyDescent="0.2">
      <c r="A65" s="525">
        <v>55</v>
      </c>
      <c r="B65" s="536" t="s">
        <v>836</v>
      </c>
      <c r="C65" s="523" t="s">
        <v>837</v>
      </c>
      <c r="D65" s="523" t="s">
        <v>840</v>
      </c>
      <c r="E65" s="329" t="s">
        <v>842</v>
      </c>
      <c r="F65" s="545" t="s">
        <v>860</v>
      </c>
      <c r="G65" s="446">
        <f>IF(C69=1,0,IF(C69=2,0.5,IF(C69=3,1)))*0.00238802305555556</f>
        <v>2.3880230555555601E-3</v>
      </c>
    </row>
    <row r="66" spans="1:14" ht="32.25" customHeight="1" x14ac:dyDescent="0.2">
      <c r="A66" s="526"/>
      <c r="B66" s="537"/>
      <c r="C66" s="524"/>
      <c r="D66" s="524"/>
      <c r="E66" s="330" t="s">
        <v>843</v>
      </c>
      <c r="F66" s="546"/>
      <c r="G66" s="451"/>
    </row>
    <row r="67" spans="1:14" ht="58.5" customHeight="1" x14ac:dyDescent="0.2">
      <c r="A67" s="526"/>
      <c r="B67" s="537"/>
      <c r="C67" s="330" t="s">
        <v>838</v>
      </c>
      <c r="D67" s="524"/>
      <c r="E67" s="330" t="s">
        <v>844</v>
      </c>
      <c r="F67" s="546"/>
      <c r="G67" s="451"/>
    </row>
    <row r="68" spans="1:14" ht="120" customHeight="1" x14ac:dyDescent="0.2">
      <c r="A68" s="526"/>
      <c r="B68" s="537"/>
      <c r="C68" s="331" t="s">
        <v>839</v>
      </c>
      <c r="D68" s="331" t="s">
        <v>841</v>
      </c>
      <c r="E68" s="331" t="s">
        <v>845</v>
      </c>
      <c r="F68" s="546"/>
      <c r="G68" s="451"/>
      <c r="I68" s="4">
        <v>4.2984399999999999E-2</v>
      </c>
    </row>
    <row r="69" spans="1:14" ht="28.5" customHeight="1" x14ac:dyDescent="0.2">
      <c r="A69" s="527"/>
      <c r="B69" s="527"/>
      <c r="C69" s="549">
        <v>3</v>
      </c>
      <c r="D69" s="550"/>
      <c r="E69" s="551"/>
      <c r="F69" s="528"/>
      <c r="G69" s="447"/>
    </row>
    <row r="70" spans="1:14" ht="15.75" hidden="1" x14ac:dyDescent="0.25">
      <c r="F70" s="66" t="s">
        <v>670</v>
      </c>
      <c r="G70" s="342">
        <f>SUM(G5:G69)</f>
        <v>4.2984415000000095E-2</v>
      </c>
      <c r="J70" s="4"/>
      <c r="M70" s="9"/>
      <c r="N70" s="3"/>
    </row>
    <row r="71" spans="1:14" ht="15.75" hidden="1" x14ac:dyDescent="0.25">
      <c r="F71" s="66" t="s">
        <v>673</v>
      </c>
      <c r="G71" s="68">
        <f>G70/$I$68</f>
        <v>1.0000003489638123</v>
      </c>
      <c r="J71" s="4"/>
      <c r="M71" s="9"/>
      <c r="N71" s="3"/>
    </row>
    <row r="72" spans="1:14" x14ac:dyDescent="0.2">
      <c r="J72" s="4"/>
      <c r="M72" s="9"/>
      <c r="N72" s="3"/>
    </row>
    <row r="73" spans="1:14" x14ac:dyDescent="0.2">
      <c r="J73" s="4"/>
      <c r="N73" s="2"/>
    </row>
  </sheetData>
  <sheetProtection algorithmName="SHA-512" hashValue="etdd1pn8SlkeUx6Faih/++QnfvHOore2trIny2sXJDWZSjXrDXT4iwCklhLg994iMgA3Yrq6ZSFE31FKo0i9Ag==" saltValue="8lRTqIZxtYo8IUYVo20wBg==" spinCount="100000" sheet="1" objects="1" scenarios="1" selectLockedCells="1"/>
  <mergeCells count="113">
    <mergeCell ref="E59:E60"/>
    <mergeCell ref="G65:G69"/>
    <mergeCell ref="F65:F69"/>
    <mergeCell ref="B65:B69"/>
    <mergeCell ref="A65:A69"/>
    <mergeCell ref="A4:C4"/>
    <mergeCell ref="G47:G48"/>
    <mergeCell ref="C69:E69"/>
    <mergeCell ref="B59:B61"/>
    <mergeCell ref="A59:A61"/>
    <mergeCell ref="F59:F61"/>
    <mergeCell ref="C61:E61"/>
    <mergeCell ref="G59:G61"/>
    <mergeCell ref="G51:G56"/>
    <mergeCell ref="G49:G50"/>
    <mergeCell ref="B5:B8"/>
    <mergeCell ref="C50:E50"/>
    <mergeCell ref="A57:A58"/>
    <mergeCell ref="B57:B58"/>
    <mergeCell ref="F57:F58"/>
    <mergeCell ref="C56:E56"/>
    <mergeCell ref="C58:E58"/>
    <mergeCell ref="A49:A50"/>
    <mergeCell ref="B49:B50"/>
    <mergeCell ref="A35:A38"/>
    <mergeCell ref="B35:B38"/>
    <mergeCell ref="C38:E38"/>
    <mergeCell ref="F35:F38"/>
    <mergeCell ref="A31:A34"/>
    <mergeCell ref="D31:D33"/>
    <mergeCell ref="C31:C32"/>
    <mergeCell ref="A47:A48"/>
    <mergeCell ref="A39:A41"/>
    <mergeCell ref="B39:B41"/>
    <mergeCell ref="C51:C52"/>
    <mergeCell ref="C54:C55"/>
    <mergeCell ref="F45:F46"/>
    <mergeCell ref="F28:F30"/>
    <mergeCell ref="F47:F48"/>
    <mergeCell ref="F49:F50"/>
    <mergeCell ref="F51:F56"/>
    <mergeCell ref="B31:B34"/>
    <mergeCell ref="C34:E34"/>
    <mergeCell ref="F31:F34"/>
    <mergeCell ref="F42:F44"/>
    <mergeCell ref="A28:A30"/>
    <mergeCell ref="C22:C26"/>
    <mergeCell ref="A22:A27"/>
    <mergeCell ref="F15:F18"/>
    <mergeCell ref="C27:E27"/>
    <mergeCell ref="F22:F27"/>
    <mergeCell ref="F19:F21"/>
    <mergeCell ref="B22:B27"/>
    <mergeCell ref="B28:B30"/>
    <mergeCell ref="C30:E30"/>
    <mergeCell ref="C28:C29"/>
    <mergeCell ref="D28:D29"/>
    <mergeCell ref="F5:F8"/>
    <mergeCell ref="F9:F14"/>
    <mergeCell ref="A1:B2"/>
    <mergeCell ref="C1:E1"/>
    <mergeCell ref="A3:B3"/>
    <mergeCell ref="D22:D26"/>
    <mergeCell ref="E22:E26"/>
    <mergeCell ref="A5:A8"/>
    <mergeCell ref="A19:A21"/>
    <mergeCell ref="B19:B21"/>
    <mergeCell ref="C8:E8"/>
    <mergeCell ref="C14:E14"/>
    <mergeCell ref="C18:E18"/>
    <mergeCell ref="C21:E21"/>
    <mergeCell ref="A9:A14"/>
    <mergeCell ref="B9:B14"/>
    <mergeCell ref="A15:A18"/>
    <mergeCell ref="B15:B18"/>
    <mergeCell ref="D11:D12"/>
    <mergeCell ref="C11:C12"/>
    <mergeCell ref="E11:E12"/>
    <mergeCell ref="C15:C17"/>
    <mergeCell ref="C19:C20"/>
    <mergeCell ref="G1:G4"/>
    <mergeCell ref="G5:G8"/>
    <mergeCell ref="G9:G14"/>
    <mergeCell ref="G15:G18"/>
    <mergeCell ref="G19:G21"/>
    <mergeCell ref="G22:G27"/>
    <mergeCell ref="G28:G30"/>
    <mergeCell ref="G31:G34"/>
    <mergeCell ref="G35:G38"/>
    <mergeCell ref="A62:A64"/>
    <mergeCell ref="B62:B64"/>
    <mergeCell ref="F62:F64"/>
    <mergeCell ref="G62:G64"/>
    <mergeCell ref="C64:E64"/>
    <mergeCell ref="D65:D67"/>
    <mergeCell ref="C65:C66"/>
    <mergeCell ref="F39:F41"/>
    <mergeCell ref="G57:G58"/>
    <mergeCell ref="G39:G41"/>
    <mergeCell ref="G42:G44"/>
    <mergeCell ref="G45:G46"/>
    <mergeCell ref="C41:E41"/>
    <mergeCell ref="A42:A44"/>
    <mergeCell ref="B42:B44"/>
    <mergeCell ref="C44:E44"/>
    <mergeCell ref="C46:E46"/>
    <mergeCell ref="A45:A46"/>
    <mergeCell ref="B45:B46"/>
    <mergeCell ref="B47:B48"/>
    <mergeCell ref="C48:E48"/>
    <mergeCell ref="B51:B56"/>
    <mergeCell ref="A51:A56"/>
    <mergeCell ref="D51:D55"/>
  </mergeCells>
  <dataValidations count="2">
    <dataValidation type="list" allowBlank="1" showInputMessage="1" showErrorMessage="1" sqref="C8:E8 C14:E14 C18:E18 C21:E21 C27:E27 C30:E30 C34:E34 C38:E38 C41:E41 C44:E44 C46:E46 C48:E48 C69:E69 C58:E58 C61:E61 C64:E64">
      <formula1>"1,2,3"</formula1>
    </dataValidation>
    <dataValidation type="list" allowBlank="1" showInputMessage="1" showErrorMessage="1" sqref="C50:E50 C56:E56">
      <formula1>"1,3"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indowProtection="1" showGridLines="0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" sqref="C7:E7"/>
    </sheetView>
  </sheetViews>
  <sheetFormatPr defaultColWidth="8.875" defaultRowHeight="14.25" x14ac:dyDescent="0.2"/>
  <cols>
    <col min="1" max="1" width="6.625" customWidth="1"/>
    <col min="2" max="5" width="40.625" customWidth="1"/>
    <col min="6" max="6" width="20.625" customWidth="1"/>
    <col min="7" max="7" width="18.625" hidden="1" customWidth="1"/>
    <col min="8" max="9" width="8.875" hidden="1" customWidth="1"/>
    <col min="10" max="10" width="0" hidden="1" customWidth="1"/>
  </cols>
  <sheetData>
    <row r="1" spans="1:9" ht="24.95" customHeight="1" x14ac:dyDescent="0.2">
      <c r="A1" s="555" t="s">
        <v>120</v>
      </c>
      <c r="B1" s="555"/>
      <c r="C1" s="555" t="s">
        <v>3</v>
      </c>
      <c r="D1" s="555"/>
      <c r="E1" s="555"/>
      <c r="F1" s="227"/>
      <c r="G1" s="394" t="s">
        <v>595</v>
      </c>
    </row>
    <row r="2" spans="1:9" ht="24.95" customHeight="1" x14ac:dyDescent="0.2">
      <c r="A2" s="555"/>
      <c r="B2" s="555"/>
      <c r="C2" s="52" t="s">
        <v>385</v>
      </c>
      <c r="D2" s="52" t="s">
        <v>604</v>
      </c>
      <c r="E2" s="53" t="s">
        <v>386</v>
      </c>
      <c r="F2" s="75" t="s">
        <v>129</v>
      </c>
      <c r="G2" s="395"/>
    </row>
    <row r="3" spans="1:9" ht="24.95" customHeight="1" x14ac:dyDescent="0.25">
      <c r="A3" s="556" t="s">
        <v>524</v>
      </c>
      <c r="B3" s="557"/>
      <c r="C3" s="54"/>
      <c r="D3" s="54"/>
      <c r="E3" s="54"/>
      <c r="F3" s="55"/>
      <c r="G3" s="395"/>
    </row>
    <row r="4" spans="1:9" ht="24.95" customHeight="1" x14ac:dyDescent="0.25">
      <c r="A4" s="558" t="s">
        <v>598</v>
      </c>
      <c r="B4" s="559"/>
      <c r="C4" s="56"/>
      <c r="D4" s="56"/>
      <c r="E4" s="56"/>
      <c r="F4" s="55"/>
      <c r="G4" s="396"/>
    </row>
    <row r="5" spans="1:9" ht="47.25" customHeight="1" x14ac:dyDescent="0.2">
      <c r="A5" s="561">
        <v>56</v>
      </c>
      <c r="B5" s="561" t="s">
        <v>372</v>
      </c>
      <c r="C5" s="560" t="s">
        <v>0</v>
      </c>
      <c r="D5" s="560" t="s">
        <v>1</v>
      </c>
      <c r="E5" s="560" t="s">
        <v>373</v>
      </c>
      <c r="F5" s="561" t="s">
        <v>33</v>
      </c>
      <c r="G5" s="446">
        <f>IF(C7=1,0,IF(C7=2,0.5,IF(C7=3,1)))*0.008737824</f>
        <v>8.7378239999999999E-3</v>
      </c>
      <c r="H5" s="77">
        <f>G5</f>
        <v>8.7378239999999999E-3</v>
      </c>
      <c r="I5" s="77">
        <v>54</v>
      </c>
    </row>
    <row r="6" spans="1:9" ht="15" customHeight="1" x14ac:dyDescent="0.2">
      <c r="A6" s="562"/>
      <c r="B6" s="562"/>
      <c r="C6" s="560"/>
      <c r="D6" s="560"/>
      <c r="E6" s="560"/>
      <c r="F6" s="562"/>
      <c r="G6" s="451"/>
      <c r="H6" s="77">
        <f>G8</f>
        <v>8.7378239999999999E-3</v>
      </c>
      <c r="I6" s="77">
        <v>55</v>
      </c>
    </row>
    <row r="7" spans="1:9" ht="24.95" customHeight="1" x14ac:dyDescent="0.2">
      <c r="A7" s="563"/>
      <c r="B7" s="563"/>
      <c r="C7" s="391">
        <v>3</v>
      </c>
      <c r="D7" s="392"/>
      <c r="E7" s="393"/>
      <c r="F7" s="563"/>
      <c r="G7" s="447"/>
      <c r="H7" s="77">
        <f>G11</f>
        <v>8.7378239999999999E-3</v>
      </c>
      <c r="I7" s="77">
        <v>56</v>
      </c>
    </row>
    <row r="8" spans="1:9" ht="78" customHeight="1" x14ac:dyDescent="0.2">
      <c r="A8" s="552">
        <v>57</v>
      </c>
      <c r="B8" s="566" t="s">
        <v>557</v>
      </c>
      <c r="C8" s="565" t="s">
        <v>849</v>
      </c>
      <c r="D8" s="565" t="s">
        <v>850</v>
      </c>
      <c r="E8" s="565" t="s">
        <v>851</v>
      </c>
      <c r="F8" s="552" t="s">
        <v>374</v>
      </c>
      <c r="G8" s="446">
        <f>IF(C10=1,0,IF(C10=2,0.5,IF(C10=3,1)))*0.008737824</f>
        <v>8.7378239999999999E-3</v>
      </c>
      <c r="H8" s="77">
        <f>G13</f>
        <v>8.7378239999999999E-3</v>
      </c>
      <c r="I8" s="77">
        <v>57</v>
      </c>
    </row>
    <row r="9" spans="1:9" ht="18.75" customHeight="1" x14ac:dyDescent="0.2">
      <c r="A9" s="553"/>
      <c r="B9" s="567"/>
      <c r="C9" s="565"/>
      <c r="D9" s="565"/>
      <c r="E9" s="565"/>
      <c r="F9" s="553"/>
      <c r="G9" s="451"/>
      <c r="H9" s="77">
        <f>G15</f>
        <v>8.7378239999999999E-3</v>
      </c>
      <c r="I9" s="77">
        <v>58</v>
      </c>
    </row>
    <row r="10" spans="1:9" ht="24.95" customHeight="1" x14ac:dyDescent="0.2">
      <c r="A10" s="554"/>
      <c r="B10" s="568"/>
      <c r="C10" s="391">
        <v>3</v>
      </c>
      <c r="D10" s="392"/>
      <c r="E10" s="393"/>
      <c r="F10" s="554"/>
      <c r="G10" s="447"/>
      <c r="H10" s="77">
        <f>G17</f>
        <v>8.7378239999999999E-3</v>
      </c>
      <c r="I10" s="77">
        <v>59</v>
      </c>
    </row>
    <row r="11" spans="1:9" ht="185.25" customHeight="1" x14ac:dyDescent="0.2">
      <c r="A11" s="561">
        <v>58</v>
      </c>
      <c r="B11" s="569" t="s">
        <v>558</v>
      </c>
      <c r="C11" s="332" t="s">
        <v>852</v>
      </c>
      <c r="D11" s="332" t="s">
        <v>853</v>
      </c>
      <c r="E11" s="332" t="s">
        <v>854</v>
      </c>
      <c r="F11" s="561" t="s">
        <v>374</v>
      </c>
      <c r="G11" s="446">
        <f>IF(C12=1,0,IF(C12=2,0.5,IF(C12=3,1)))*0.008737824</f>
        <v>8.7378239999999999E-3</v>
      </c>
      <c r="H11" s="77">
        <f>G19</f>
        <v>8.7378239999999999E-3</v>
      </c>
      <c r="I11" s="77">
        <v>60</v>
      </c>
    </row>
    <row r="12" spans="1:9" ht="24.95" customHeight="1" x14ac:dyDescent="0.2">
      <c r="A12" s="563"/>
      <c r="B12" s="570"/>
      <c r="C12" s="391">
        <v>3</v>
      </c>
      <c r="D12" s="392"/>
      <c r="E12" s="393"/>
      <c r="F12" s="563"/>
      <c r="G12" s="447"/>
      <c r="H12" s="77">
        <f>G22</f>
        <v>8.7378239999999999E-3</v>
      </c>
      <c r="I12" s="77">
        <v>61</v>
      </c>
    </row>
    <row r="13" spans="1:9" ht="216.75" customHeight="1" x14ac:dyDescent="0.2">
      <c r="A13" s="552">
        <v>59</v>
      </c>
      <c r="B13" s="552" t="s">
        <v>779</v>
      </c>
      <c r="C13" s="228" t="s">
        <v>559</v>
      </c>
      <c r="D13" s="228" t="s">
        <v>560</v>
      </c>
      <c r="E13" s="228" t="s">
        <v>561</v>
      </c>
      <c r="F13" s="552" t="s">
        <v>375</v>
      </c>
      <c r="G13" s="446">
        <f>IF(C14=1,0,IF(C14=2,0.5,IF(C14=3,1)))*0.008737824</f>
        <v>8.7378239999999999E-3</v>
      </c>
      <c r="H13" s="77">
        <f>G25</f>
        <v>8.7378239999999999E-3</v>
      </c>
      <c r="I13" s="77">
        <v>62</v>
      </c>
    </row>
    <row r="14" spans="1:9" ht="24.95" customHeight="1" x14ac:dyDescent="0.2">
      <c r="A14" s="554"/>
      <c r="B14" s="554"/>
      <c r="C14" s="391">
        <v>3</v>
      </c>
      <c r="D14" s="392"/>
      <c r="E14" s="393"/>
      <c r="F14" s="554"/>
      <c r="G14" s="447"/>
      <c r="H14" s="77">
        <f>G29</f>
        <v>8.7378239999999999E-3</v>
      </c>
      <c r="I14" s="77">
        <v>63</v>
      </c>
    </row>
    <row r="15" spans="1:9" ht="99.75" customHeight="1" x14ac:dyDescent="0.2">
      <c r="A15" s="561">
        <v>60</v>
      </c>
      <c r="B15" s="561" t="s">
        <v>562</v>
      </c>
      <c r="C15" s="230" t="s">
        <v>563</v>
      </c>
      <c r="D15" s="230" t="s">
        <v>564</v>
      </c>
      <c r="E15" s="332" t="s">
        <v>858</v>
      </c>
      <c r="F15" s="561" t="s">
        <v>374</v>
      </c>
      <c r="G15" s="446">
        <f>IF(C16=1,0,IF(C16=2,0.5,IF(C16=3,1)))*0.008737824</f>
        <v>8.7378239999999999E-3</v>
      </c>
      <c r="H15" s="77">
        <f>G31</f>
        <v>8.7378239999999999E-3</v>
      </c>
      <c r="I15" s="77">
        <v>64</v>
      </c>
    </row>
    <row r="16" spans="1:9" ht="24.95" customHeight="1" x14ac:dyDescent="0.2">
      <c r="A16" s="563"/>
      <c r="B16" s="563"/>
      <c r="C16" s="391">
        <v>3</v>
      </c>
      <c r="D16" s="392"/>
      <c r="E16" s="393"/>
      <c r="F16" s="563"/>
      <c r="G16" s="447"/>
      <c r="H16" s="232"/>
    </row>
    <row r="17" spans="1:8" ht="110.25" customHeight="1" x14ac:dyDescent="0.2">
      <c r="A17" s="552">
        <v>61</v>
      </c>
      <c r="B17" s="552" t="s">
        <v>569</v>
      </c>
      <c r="C17" s="228" t="s">
        <v>565</v>
      </c>
      <c r="D17" s="228" t="s">
        <v>566</v>
      </c>
      <c r="E17" s="228" t="s">
        <v>567</v>
      </c>
      <c r="F17" s="552" t="s">
        <v>374</v>
      </c>
      <c r="G17" s="446">
        <f>IF(C18=1,0,IF(C18=2,0.5,IF(C18=3,1)))*0.008737824</f>
        <v>8.7378239999999999E-3</v>
      </c>
      <c r="H17" s="232"/>
    </row>
    <row r="18" spans="1:8" ht="24.95" customHeight="1" x14ac:dyDescent="0.2">
      <c r="A18" s="554"/>
      <c r="B18" s="554"/>
      <c r="C18" s="391">
        <v>3</v>
      </c>
      <c r="D18" s="392"/>
      <c r="E18" s="393"/>
      <c r="F18" s="554"/>
      <c r="G18" s="447"/>
      <c r="H18" s="232"/>
    </row>
    <row r="19" spans="1:8" ht="78.75" customHeight="1" x14ac:dyDescent="0.2">
      <c r="A19" s="561">
        <v>62</v>
      </c>
      <c r="B19" s="561" t="s">
        <v>568</v>
      </c>
      <c r="C19" s="564" t="s">
        <v>570</v>
      </c>
      <c r="D19" s="564" t="s">
        <v>571</v>
      </c>
      <c r="E19" s="564" t="s">
        <v>572</v>
      </c>
      <c r="F19" s="561" t="s">
        <v>374</v>
      </c>
      <c r="G19" s="446">
        <f>IF(C21=1,0,IF(C21=2,0.5,IF(C21=3,1)))*0.008737824</f>
        <v>8.7378239999999999E-3</v>
      </c>
      <c r="H19" s="232"/>
    </row>
    <row r="20" spans="1:8" ht="15" customHeight="1" x14ac:dyDescent="0.2">
      <c r="A20" s="562"/>
      <c r="B20" s="562"/>
      <c r="C20" s="564"/>
      <c r="D20" s="564"/>
      <c r="E20" s="564"/>
      <c r="F20" s="562"/>
      <c r="G20" s="451"/>
      <c r="H20" s="232"/>
    </row>
    <row r="21" spans="1:8" ht="24.95" customHeight="1" x14ac:dyDescent="0.2">
      <c r="A21" s="563"/>
      <c r="B21" s="563"/>
      <c r="C21" s="391">
        <v>3</v>
      </c>
      <c r="D21" s="392"/>
      <c r="E21" s="393"/>
      <c r="F21" s="563"/>
      <c r="G21" s="447"/>
      <c r="H21" s="232"/>
    </row>
    <row r="22" spans="1:8" ht="85.5" customHeight="1" x14ac:dyDescent="0.2">
      <c r="A22" s="552">
        <v>63</v>
      </c>
      <c r="B22" s="552" t="s">
        <v>573</v>
      </c>
      <c r="C22" s="565" t="s">
        <v>574</v>
      </c>
      <c r="D22" s="565" t="s">
        <v>575</v>
      </c>
      <c r="E22" s="565" t="s">
        <v>576</v>
      </c>
      <c r="F22" s="552" t="s">
        <v>374</v>
      </c>
      <c r="G22" s="446">
        <f>IF(C24=1,0,IF(C24=2,0.5,IF(C24=3,1)))*0.008737824</f>
        <v>8.7378239999999999E-3</v>
      </c>
      <c r="H22" s="232"/>
    </row>
    <row r="23" spans="1:8" ht="15" customHeight="1" x14ac:dyDescent="0.2">
      <c r="A23" s="553"/>
      <c r="B23" s="553"/>
      <c r="C23" s="565"/>
      <c r="D23" s="565"/>
      <c r="E23" s="565"/>
      <c r="F23" s="553"/>
      <c r="G23" s="451"/>
      <c r="H23" s="232"/>
    </row>
    <row r="24" spans="1:8" ht="24.95" customHeight="1" x14ac:dyDescent="0.2">
      <c r="A24" s="554"/>
      <c r="B24" s="554"/>
      <c r="C24" s="391">
        <v>3</v>
      </c>
      <c r="D24" s="392"/>
      <c r="E24" s="393"/>
      <c r="F24" s="554"/>
      <c r="G24" s="447"/>
      <c r="H24" s="232"/>
    </row>
    <row r="25" spans="1:8" ht="79.5" customHeight="1" x14ac:dyDescent="0.2">
      <c r="A25" s="561">
        <v>64</v>
      </c>
      <c r="B25" s="571" t="s">
        <v>780</v>
      </c>
      <c r="C25" s="229" t="s">
        <v>578</v>
      </c>
      <c r="D25" s="229" t="s">
        <v>580</v>
      </c>
      <c r="E25" s="229" t="s">
        <v>582</v>
      </c>
      <c r="F25" s="561" t="s">
        <v>374</v>
      </c>
      <c r="G25" s="455">
        <f>IF(C28=1,0,IF(C28=2,0.5,IF(C28=3,1)))*0.008737824</f>
        <v>8.7378239999999999E-3</v>
      </c>
      <c r="H25" s="232"/>
    </row>
    <row r="26" spans="1:8" ht="21.75" customHeight="1" x14ac:dyDescent="0.2">
      <c r="A26" s="562"/>
      <c r="B26" s="573"/>
      <c r="C26" s="233" t="s">
        <v>577</v>
      </c>
      <c r="D26" s="233" t="s">
        <v>577</v>
      </c>
      <c r="E26" s="233" t="s">
        <v>577</v>
      </c>
      <c r="F26" s="562"/>
      <c r="G26" s="455"/>
      <c r="H26" s="232"/>
    </row>
    <row r="27" spans="1:8" ht="86.25" customHeight="1" x14ac:dyDescent="0.2">
      <c r="A27" s="562"/>
      <c r="B27" s="573"/>
      <c r="C27" s="231" t="s">
        <v>579</v>
      </c>
      <c r="D27" s="231" t="s">
        <v>581</v>
      </c>
      <c r="E27" s="231" t="s">
        <v>583</v>
      </c>
      <c r="F27" s="562"/>
      <c r="G27" s="455"/>
      <c r="H27" s="232"/>
    </row>
    <row r="28" spans="1:8" ht="24.95" customHeight="1" x14ac:dyDescent="0.2">
      <c r="A28" s="563"/>
      <c r="B28" s="563"/>
      <c r="C28" s="391">
        <v>3</v>
      </c>
      <c r="D28" s="392"/>
      <c r="E28" s="393"/>
      <c r="F28" s="563"/>
      <c r="G28" s="455"/>
      <c r="H28" s="232"/>
    </row>
    <row r="29" spans="1:8" ht="67.5" customHeight="1" x14ac:dyDescent="0.2">
      <c r="A29" s="552">
        <v>65</v>
      </c>
      <c r="B29" s="552" t="s">
        <v>376</v>
      </c>
      <c r="C29" s="58" t="s">
        <v>377</v>
      </c>
      <c r="D29" s="58" t="s">
        <v>378</v>
      </c>
      <c r="E29" s="58" t="s">
        <v>379</v>
      </c>
      <c r="F29" s="552" t="s">
        <v>16</v>
      </c>
      <c r="G29" s="455">
        <f>IF(C30=1,0,IF(C30=2,0.5,IF(C30=3,1)))*0.008737824</f>
        <v>8.7378239999999999E-3</v>
      </c>
      <c r="H29" s="232"/>
    </row>
    <row r="30" spans="1:8" ht="24.95" customHeight="1" x14ac:dyDescent="0.2">
      <c r="A30" s="554"/>
      <c r="B30" s="554"/>
      <c r="C30" s="391">
        <v>3</v>
      </c>
      <c r="D30" s="392"/>
      <c r="E30" s="393"/>
      <c r="F30" s="554"/>
      <c r="G30" s="455"/>
      <c r="H30" s="232"/>
    </row>
    <row r="31" spans="1:8" ht="38.25" customHeight="1" x14ac:dyDescent="0.2">
      <c r="A31" s="571">
        <v>66</v>
      </c>
      <c r="B31" s="561" t="s">
        <v>380</v>
      </c>
      <c r="C31" s="57" t="s">
        <v>384</v>
      </c>
      <c r="D31" s="57" t="s">
        <v>381</v>
      </c>
      <c r="E31" s="57" t="s">
        <v>382</v>
      </c>
      <c r="F31" s="574" t="s">
        <v>383</v>
      </c>
      <c r="G31" s="455">
        <f>IF(C32=1,0,IF(C32=2,0.5,IF(C32=3,1)))*0.008737824</f>
        <v>8.7378239999999999E-3</v>
      </c>
      <c r="H31" s="232"/>
    </row>
    <row r="32" spans="1:8" ht="24.95" customHeight="1" x14ac:dyDescent="0.2">
      <c r="A32" s="572"/>
      <c r="B32" s="563"/>
      <c r="C32" s="391">
        <v>3</v>
      </c>
      <c r="D32" s="392"/>
      <c r="E32" s="393"/>
      <c r="F32" s="575"/>
      <c r="G32" s="455"/>
      <c r="H32" s="232"/>
    </row>
    <row r="33" spans="6:15" ht="20.25" hidden="1" customHeight="1" x14ac:dyDescent="0.2">
      <c r="F33" s="72" t="s">
        <v>670</v>
      </c>
      <c r="G33" s="70">
        <f>SUM(G5:G32)</f>
        <v>9.6116064000000015E-2</v>
      </c>
      <c r="I33">
        <v>9.6116064000000001E-2</v>
      </c>
    </row>
    <row r="34" spans="6:15" ht="17.25" hidden="1" customHeight="1" x14ac:dyDescent="0.2">
      <c r="F34" s="72" t="s">
        <v>674</v>
      </c>
      <c r="G34" s="71">
        <f>G33/$I$33</f>
        <v>1.0000000000000002</v>
      </c>
    </row>
    <row r="35" spans="6:15" x14ac:dyDescent="0.2">
      <c r="K35" s="4"/>
      <c r="N35" s="9"/>
      <c r="O35" s="3"/>
    </row>
    <row r="36" spans="6:15" x14ac:dyDescent="0.2">
      <c r="K36" s="4"/>
      <c r="N36" s="9"/>
      <c r="O36" s="3"/>
    </row>
    <row r="37" spans="6:15" x14ac:dyDescent="0.2">
      <c r="K37" s="4"/>
      <c r="N37" s="9"/>
      <c r="O37" s="3"/>
    </row>
    <row r="38" spans="6:15" x14ac:dyDescent="0.2">
      <c r="K38" s="4"/>
      <c r="O38" s="2"/>
    </row>
  </sheetData>
  <sheetProtection algorithmName="SHA-512" hashValue="9hGG1Id1IKoEe4QORikKubiSv3yESgYK+yIMR8TEkIB4ZdYL/lGsPcw4u1yRZ2wMfE6YQnyrYUDkVSdEJ0XNCQ==" saltValue="PSapCH10lxaCKw+SoHhecA==" spinCount="100000" sheet="1" objects="1" scenarios="1" selectLockedCells="1"/>
  <mergeCells count="72">
    <mergeCell ref="G25:G28"/>
    <mergeCell ref="G29:G30"/>
    <mergeCell ref="G31:G32"/>
    <mergeCell ref="A31:A32"/>
    <mergeCell ref="B31:B32"/>
    <mergeCell ref="A25:A28"/>
    <mergeCell ref="B25:B28"/>
    <mergeCell ref="F25:F28"/>
    <mergeCell ref="A29:A30"/>
    <mergeCell ref="B29:B30"/>
    <mergeCell ref="C30:E30"/>
    <mergeCell ref="F29:F30"/>
    <mergeCell ref="C28:E28"/>
    <mergeCell ref="F31:F32"/>
    <mergeCell ref="C32:E32"/>
    <mergeCell ref="G22:G24"/>
    <mergeCell ref="G19:G21"/>
    <mergeCell ref="G17:G18"/>
    <mergeCell ref="G15:G16"/>
    <mergeCell ref="G13:G14"/>
    <mergeCell ref="G11:G12"/>
    <mergeCell ref="A15:A16"/>
    <mergeCell ref="B15:B16"/>
    <mergeCell ref="F15:F16"/>
    <mergeCell ref="A17:A18"/>
    <mergeCell ref="B17:B18"/>
    <mergeCell ref="F17:F18"/>
    <mergeCell ref="A13:A14"/>
    <mergeCell ref="B13:B14"/>
    <mergeCell ref="F13:F14"/>
    <mergeCell ref="C16:E16"/>
    <mergeCell ref="C14:E14"/>
    <mergeCell ref="C18:E18"/>
    <mergeCell ref="A11:A12"/>
    <mergeCell ref="B11:B12"/>
    <mergeCell ref="F11:F12"/>
    <mergeCell ref="C12:E12"/>
    <mergeCell ref="A8:A10"/>
    <mergeCell ref="B8:B10"/>
    <mergeCell ref="C8:C9"/>
    <mergeCell ref="D8:D9"/>
    <mergeCell ref="E8:E9"/>
    <mergeCell ref="B22:B24"/>
    <mergeCell ref="A22:A24"/>
    <mergeCell ref="F22:F24"/>
    <mergeCell ref="C19:C20"/>
    <mergeCell ref="D19:D20"/>
    <mergeCell ref="E19:E20"/>
    <mergeCell ref="A19:A21"/>
    <mergeCell ref="B19:B21"/>
    <mergeCell ref="F19:F21"/>
    <mergeCell ref="C21:E21"/>
    <mergeCell ref="C24:E24"/>
    <mergeCell ref="C22:C23"/>
    <mergeCell ref="D22:D23"/>
    <mergeCell ref="E22:E23"/>
    <mergeCell ref="G1:G4"/>
    <mergeCell ref="F8:F10"/>
    <mergeCell ref="A1:B2"/>
    <mergeCell ref="C1:E1"/>
    <mergeCell ref="A3:B3"/>
    <mergeCell ref="A4:B4"/>
    <mergeCell ref="C5:C6"/>
    <mergeCell ref="D5:D6"/>
    <mergeCell ref="E5:E6"/>
    <mergeCell ref="G5:G7"/>
    <mergeCell ref="G8:G10"/>
    <mergeCell ref="A5:A7"/>
    <mergeCell ref="B5:B7"/>
    <mergeCell ref="C7:E7"/>
    <mergeCell ref="F5:F7"/>
    <mergeCell ref="C10:E10"/>
  </mergeCells>
  <dataValidations count="1">
    <dataValidation type="list" allowBlank="1" showInputMessage="1" showErrorMessage="1" sqref="C7:E7 C10:E10 C12:E12 C14:E14 C16:E16 C18:E18 C21:E21 C24:E24 C28:E28 C30:E30 C32:E32">
      <formula1>"1,2,3"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indowProtection="1" showGridLines="0" zoomScale="90" zoomScaleNormal="90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C6" sqref="C6:E6"/>
    </sheetView>
  </sheetViews>
  <sheetFormatPr defaultRowHeight="14.25" x14ac:dyDescent="0.2"/>
  <cols>
    <col min="1" max="1" width="6.625" customWidth="1"/>
    <col min="2" max="5" width="40.625" customWidth="1"/>
    <col min="6" max="6" width="20.625" customWidth="1"/>
    <col min="7" max="7" width="17.875" style="4" hidden="1" customWidth="1"/>
    <col min="8" max="9" width="9" hidden="1" customWidth="1"/>
    <col min="10" max="10" width="0" hidden="1" customWidth="1"/>
  </cols>
  <sheetData>
    <row r="1" spans="1:9" ht="24.95" customHeight="1" x14ac:dyDescent="0.2">
      <c r="A1" s="590" t="s">
        <v>120</v>
      </c>
      <c r="B1" s="591"/>
      <c r="C1" s="594" t="s">
        <v>3</v>
      </c>
      <c r="D1" s="595"/>
      <c r="E1" s="596"/>
      <c r="F1" s="234"/>
      <c r="G1" s="529" t="s">
        <v>595</v>
      </c>
    </row>
    <row r="2" spans="1:9" ht="24.95" customHeight="1" x14ac:dyDescent="0.2">
      <c r="A2" s="592"/>
      <c r="B2" s="593"/>
      <c r="C2" s="59" t="s">
        <v>385</v>
      </c>
      <c r="D2" s="59" t="s">
        <v>604</v>
      </c>
      <c r="E2" s="60" t="s">
        <v>386</v>
      </c>
      <c r="F2" s="76" t="s">
        <v>129</v>
      </c>
      <c r="G2" s="529"/>
    </row>
    <row r="3" spans="1:9" ht="24.95" customHeight="1" x14ac:dyDescent="0.25">
      <c r="A3" s="588" t="s">
        <v>596</v>
      </c>
      <c r="B3" s="588"/>
      <c r="C3" s="61"/>
      <c r="D3" s="61"/>
      <c r="E3" s="61"/>
      <c r="F3" s="62"/>
      <c r="G3" s="529"/>
    </row>
    <row r="4" spans="1:9" ht="24.95" customHeight="1" x14ac:dyDescent="0.25">
      <c r="A4" s="589"/>
      <c r="B4" s="589"/>
      <c r="C4" s="63"/>
      <c r="D4" s="63"/>
      <c r="E4" s="63"/>
      <c r="F4" s="62"/>
      <c r="G4" s="529"/>
    </row>
    <row r="5" spans="1:9" ht="60" customHeight="1" x14ac:dyDescent="0.2">
      <c r="A5" s="576">
        <v>67</v>
      </c>
      <c r="B5" s="576" t="s">
        <v>426</v>
      </c>
      <c r="C5" s="238" t="s">
        <v>410</v>
      </c>
      <c r="D5" s="238" t="s">
        <v>411</v>
      </c>
      <c r="E5" s="238" t="s">
        <v>412</v>
      </c>
      <c r="F5" s="578" t="s">
        <v>33</v>
      </c>
      <c r="G5" s="446">
        <f>IF(C6=1,0,IF(C6=2,0.5,IF(C6=3,1)))*0.018448928</f>
        <v>1.8448928E-2</v>
      </c>
      <c r="H5" s="77">
        <f>G5</f>
        <v>1.8448928E-2</v>
      </c>
      <c r="I5" s="77">
        <v>65</v>
      </c>
    </row>
    <row r="6" spans="1:9" ht="24.95" customHeight="1" x14ac:dyDescent="0.2">
      <c r="A6" s="577"/>
      <c r="B6" s="577"/>
      <c r="C6" s="579">
        <v>3</v>
      </c>
      <c r="D6" s="580"/>
      <c r="E6" s="581"/>
      <c r="F6" s="577"/>
      <c r="G6" s="447"/>
      <c r="H6" s="77">
        <f>G7</f>
        <v>1.8448928E-2</v>
      </c>
      <c r="I6" s="77">
        <v>66</v>
      </c>
    </row>
    <row r="7" spans="1:9" ht="62.25" customHeight="1" x14ac:dyDescent="0.2">
      <c r="A7" s="582">
        <v>68</v>
      </c>
      <c r="B7" s="582" t="s">
        <v>418</v>
      </c>
      <c r="C7" s="241" t="s">
        <v>685</v>
      </c>
      <c r="D7" s="241" t="s">
        <v>684</v>
      </c>
      <c r="E7" s="241" t="s">
        <v>413</v>
      </c>
      <c r="F7" s="582" t="s">
        <v>419</v>
      </c>
      <c r="G7" s="446">
        <f>IF(C8=1,0,IF(C8=2,0.5,IF(C8=3,1)))*0.018448928</f>
        <v>1.8448928E-2</v>
      </c>
      <c r="H7" s="77">
        <f>G9</f>
        <v>1.8448928E-2</v>
      </c>
      <c r="I7" s="77">
        <v>67</v>
      </c>
    </row>
    <row r="8" spans="1:9" ht="24.95" customHeight="1" x14ac:dyDescent="0.2">
      <c r="A8" s="583"/>
      <c r="B8" s="583"/>
      <c r="C8" s="579">
        <v>3</v>
      </c>
      <c r="D8" s="580"/>
      <c r="E8" s="581"/>
      <c r="F8" s="583"/>
      <c r="G8" s="447"/>
      <c r="H8" s="77">
        <f>G11</f>
        <v>1.8448928E-2</v>
      </c>
      <c r="I8" s="77">
        <v>68</v>
      </c>
    </row>
    <row r="9" spans="1:9" ht="36" customHeight="1" x14ac:dyDescent="0.2">
      <c r="A9" s="578">
        <v>69</v>
      </c>
      <c r="B9" s="578" t="s">
        <v>769</v>
      </c>
      <c r="C9" s="238" t="s">
        <v>414</v>
      </c>
      <c r="D9" s="357" t="s">
        <v>584</v>
      </c>
      <c r="E9" s="243" t="s">
        <v>415</v>
      </c>
      <c r="F9" s="585" t="s">
        <v>420</v>
      </c>
      <c r="G9" s="446">
        <f>IF(C10=1,0,IF(C10=3,1))*0.018448928</f>
        <v>1.8448928E-2</v>
      </c>
      <c r="H9" s="77">
        <f>G13</f>
        <v>1.8448928E-2</v>
      </c>
      <c r="I9" s="77">
        <v>69</v>
      </c>
    </row>
    <row r="10" spans="1:9" ht="24.95" customHeight="1" x14ac:dyDescent="0.2">
      <c r="A10" s="577"/>
      <c r="B10" s="577"/>
      <c r="C10" s="579">
        <v>3</v>
      </c>
      <c r="D10" s="580"/>
      <c r="E10" s="581"/>
      <c r="F10" s="586"/>
      <c r="G10" s="447"/>
      <c r="H10" s="77">
        <f>G15</f>
        <v>1.8448928E-2</v>
      </c>
      <c r="I10" s="77">
        <v>70</v>
      </c>
    </row>
    <row r="11" spans="1:9" ht="36" customHeight="1" x14ac:dyDescent="0.2">
      <c r="A11" s="582">
        <v>70</v>
      </c>
      <c r="B11" s="582" t="s">
        <v>417</v>
      </c>
      <c r="C11" s="241" t="s">
        <v>409</v>
      </c>
      <c r="D11" s="241" t="s">
        <v>440</v>
      </c>
      <c r="E11" s="241" t="s">
        <v>441</v>
      </c>
      <c r="F11" s="582" t="s">
        <v>421</v>
      </c>
      <c r="G11" s="446">
        <f>IF(C12=1,0,IF(C12=2,0.5,IF(C12=3,1)))*0.018448928</f>
        <v>1.8448928E-2</v>
      </c>
      <c r="H11" s="77">
        <f>G17</f>
        <v>1.8448928E-2</v>
      </c>
      <c r="I11" s="77">
        <v>71</v>
      </c>
    </row>
    <row r="12" spans="1:9" ht="24.95" customHeight="1" x14ac:dyDescent="0.2">
      <c r="A12" s="583"/>
      <c r="B12" s="583"/>
      <c r="C12" s="579">
        <v>3</v>
      </c>
      <c r="D12" s="580"/>
      <c r="E12" s="581"/>
      <c r="F12" s="583"/>
      <c r="G12" s="447"/>
      <c r="H12" s="77">
        <f>G19</f>
        <v>1.8448928E-2</v>
      </c>
      <c r="I12" s="77">
        <v>72</v>
      </c>
    </row>
    <row r="13" spans="1:9" ht="78.75" customHeight="1" x14ac:dyDescent="0.2">
      <c r="A13" s="578">
        <v>71</v>
      </c>
      <c r="B13" s="578" t="s">
        <v>416</v>
      </c>
      <c r="C13" s="239" t="s">
        <v>425</v>
      </c>
      <c r="D13" s="239" t="s">
        <v>424</v>
      </c>
      <c r="E13" s="239" t="s">
        <v>423</v>
      </c>
      <c r="F13" s="578" t="s">
        <v>799</v>
      </c>
      <c r="G13" s="446">
        <f>IF(C14=1,0,IF(C14=2,0.5,IF(C14=3,1)))*0.018448928</f>
        <v>1.8448928E-2</v>
      </c>
      <c r="H13" s="77">
        <f>G21</f>
        <v>1.8448928E-2</v>
      </c>
      <c r="I13" s="77">
        <v>73</v>
      </c>
    </row>
    <row r="14" spans="1:9" ht="24.95" customHeight="1" x14ac:dyDescent="0.2">
      <c r="A14" s="577"/>
      <c r="B14" s="577"/>
      <c r="C14" s="579">
        <v>3</v>
      </c>
      <c r="D14" s="580"/>
      <c r="E14" s="581"/>
      <c r="F14" s="577"/>
      <c r="G14" s="447"/>
      <c r="H14" s="77">
        <f>G25</f>
        <v>1.8448928E-2</v>
      </c>
      <c r="I14" s="77">
        <v>74</v>
      </c>
    </row>
    <row r="15" spans="1:9" ht="83.25" customHeight="1" x14ac:dyDescent="0.2">
      <c r="A15" s="582">
        <v>72</v>
      </c>
      <c r="B15" s="582" t="s">
        <v>427</v>
      </c>
      <c r="C15" s="241" t="s">
        <v>429</v>
      </c>
      <c r="D15" s="241" t="s">
        <v>402</v>
      </c>
      <c r="E15" s="241" t="s">
        <v>430</v>
      </c>
      <c r="F15" s="582" t="s">
        <v>422</v>
      </c>
      <c r="G15" s="446">
        <f>IF(C16=1,0,IF(C16=2,0.5,IF(C16=3,1)))*0.018448928</f>
        <v>1.8448928E-2</v>
      </c>
      <c r="H15" s="77">
        <f>G29</f>
        <v>1.8448928E-2</v>
      </c>
      <c r="I15" s="77">
        <v>75</v>
      </c>
    </row>
    <row r="16" spans="1:9" ht="24.95" customHeight="1" x14ac:dyDescent="0.2">
      <c r="A16" s="583"/>
      <c r="B16" s="583"/>
      <c r="C16" s="579">
        <v>3</v>
      </c>
      <c r="D16" s="580"/>
      <c r="E16" s="581"/>
      <c r="F16" s="583"/>
      <c r="G16" s="447"/>
      <c r="H16" s="77">
        <f>G31</f>
        <v>1.8448928E-2</v>
      </c>
      <c r="I16" s="77">
        <v>76</v>
      </c>
    </row>
    <row r="17" spans="1:9" ht="40.5" customHeight="1" x14ac:dyDescent="0.2">
      <c r="A17" s="578">
        <v>73</v>
      </c>
      <c r="B17" s="578" t="s">
        <v>428</v>
      </c>
      <c r="C17" s="238" t="s">
        <v>431</v>
      </c>
      <c r="D17" s="238" t="s">
        <v>432</v>
      </c>
      <c r="E17" s="238" t="s">
        <v>433</v>
      </c>
      <c r="F17" s="578" t="s">
        <v>434</v>
      </c>
      <c r="G17" s="446">
        <f>IF(C18=1,0,IF(C18=2,0.5,IF(C18=3,1)))*0.018448928</f>
        <v>1.8448928E-2</v>
      </c>
      <c r="H17" s="77">
        <f>G33</f>
        <v>1.8448928E-2</v>
      </c>
      <c r="I17" s="77">
        <v>77</v>
      </c>
    </row>
    <row r="18" spans="1:9" ht="24.95" customHeight="1" x14ac:dyDescent="0.2">
      <c r="A18" s="577"/>
      <c r="B18" s="577"/>
      <c r="C18" s="579">
        <v>3</v>
      </c>
      <c r="D18" s="580"/>
      <c r="E18" s="581"/>
      <c r="F18" s="577"/>
      <c r="G18" s="447"/>
      <c r="H18" s="77">
        <f>G35</f>
        <v>1.8448928E-2</v>
      </c>
      <c r="I18" s="77">
        <v>78</v>
      </c>
    </row>
    <row r="19" spans="1:9" ht="63.75" customHeight="1" x14ac:dyDescent="0.2">
      <c r="A19" s="582">
        <v>74</v>
      </c>
      <c r="B19" s="582" t="s">
        <v>436</v>
      </c>
      <c r="C19" s="241" t="s">
        <v>686</v>
      </c>
      <c r="D19" s="241" t="s">
        <v>403</v>
      </c>
      <c r="E19" s="241" t="s">
        <v>404</v>
      </c>
      <c r="F19" s="582" t="s">
        <v>435</v>
      </c>
      <c r="G19" s="446">
        <f>IF(C20=1,0,IF(C20=2,0.5,IF(C20=3,1)))*0.018448928</f>
        <v>1.8448928E-2</v>
      </c>
      <c r="H19" s="232"/>
    </row>
    <row r="20" spans="1:9" ht="24.95" customHeight="1" x14ac:dyDescent="0.2">
      <c r="A20" s="583"/>
      <c r="B20" s="583"/>
      <c r="C20" s="579">
        <v>3</v>
      </c>
      <c r="D20" s="580"/>
      <c r="E20" s="581"/>
      <c r="F20" s="583"/>
      <c r="G20" s="447"/>
      <c r="H20" s="232"/>
    </row>
    <row r="21" spans="1:9" ht="58.5" customHeight="1" x14ac:dyDescent="0.2">
      <c r="A21" s="578">
        <v>75</v>
      </c>
      <c r="B21" s="597" t="s">
        <v>443</v>
      </c>
      <c r="C21" s="601" t="s">
        <v>442</v>
      </c>
      <c r="D21" s="244"/>
      <c r="E21" s="244" t="s">
        <v>585</v>
      </c>
      <c r="F21" s="599" t="s">
        <v>438</v>
      </c>
      <c r="G21" s="446">
        <f>IF(C24=1,0,IF(C24=3,1))*0.018448928</f>
        <v>1.8448928E-2</v>
      </c>
      <c r="H21" s="232"/>
    </row>
    <row r="22" spans="1:9" x14ac:dyDescent="0.2">
      <c r="A22" s="576"/>
      <c r="B22" s="598"/>
      <c r="C22" s="602"/>
      <c r="D22" s="245" t="s">
        <v>584</v>
      </c>
      <c r="E22" s="245" t="s">
        <v>334</v>
      </c>
      <c r="F22" s="600"/>
      <c r="G22" s="451"/>
      <c r="H22" s="232"/>
    </row>
    <row r="23" spans="1:9" ht="50.25" customHeight="1" x14ac:dyDescent="0.2">
      <c r="A23" s="576"/>
      <c r="B23" s="598"/>
      <c r="C23" s="603"/>
      <c r="D23" s="246"/>
      <c r="E23" s="246" t="s">
        <v>437</v>
      </c>
      <c r="F23" s="600"/>
      <c r="G23" s="451"/>
      <c r="H23" s="232"/>
    </row>
    <row r="24" spans="1:9" ht="24.95" customHeight="1" x14ac:dyDescent="0.2">
      <c r="A24" s="577"/>
      <c r="B24" s="576"/>
      <c r="C24" s="579">
        <v>3</v>
      </c>
      <c r="D24" s="580"/>
      <c r="E24" s="581"/>
      <c r="F24" s="577"/>
      <c r="G24" s="447"/>
      <c r="H24" s="232"/>
    </row>
    <row r="25" spans="1:9" ht="22.5" customHeight="1" x14ac:dyDescent="0.2">
      <c r="A25" s="582">
        <v>76</v>
      </c>
      <c r="B25" s="582" t="s">
        <v>766</v>
      </c>
      <c r="C25" s="582" t="s">
        <v>444</v>
      </c>
      <c r="D25" s="582" t="s">
        <v>584</v>
      </c>
      <c r="E25" s="240" t="s">
        <v>401</v>
      </c>
      <c r="F25" s="582" t="s">
        <v>446</v>
      </c>
      <c r="G25" s="446">
        <f>IF(C28=1,0,IF(C28=3,1))*0.018448928</f>
        <v>1.8448928E-2</v>
      </c>
      <c r="H25" s="232"/>
    </row>
    <row r="26" spans="1:9" ht="21" customHeight="1" x14ac:dyDescent="0.2">
      <c r="A26" s="587"/>
      <c r="B26" s="587"/>
      <c r="C26" s="587"/>
      <c r="D26" s="587" t="s">
        <v>584</v>
      </c>
      <c r="E26" s="247" t="s">
        <v>334</v>
      </c>
      <c r="F26" s="587"/>
      <c r="G26" s="451"/>
      <c r="H26" s="232"/>
    </row>
    <row r="27" spans="1:9" ht="47.25" customHeight="1" x14ac:dyDescent="0.2">
      <c r="A27" s="587"/>
      <c r="B27" s="587"/>
      <c r="C27" s="587"/>
      <c r="D27" s="587"/>
      <c r="E27" s="247" t="s">
        <v>445</v>
      </c>
      <c r="F27" s="587"/>
      <c r="G27" s="451"/>
      <c r="H27" s="232"/>
    </row>
    <row r="28" spans="1:9" ht="24.95" customHeight="1" x14ac:dyDescent="0.2">
      <c r="A28" s="583"/>
      <c r="B28" s="583"/>
      <c r="C28" s="579">
        <v>3</v>
      </c>
      <c r="D28" s="580"/>
      <c r="E28" s="581"/>
      <c r="F28" s="583"/>
      <c r="G28" s="447"/>
      <c r="H28" s="232"/>
    </row>
    <row r="29" spans="1:9" ht="136.5" customHeight="1" x14ac:dyDescent="0.2">
      <c r="A29" s="578">
        <v>77</v>
      </c>
      <c r="B29" s="585" t="s">
        <v>776</v>
      </c>
      <c r="C29" s="244" t="s">
        <v>449</v>
      </c>
      <c r="D29" s="244" t="s">
        <v>584</v>
      </c>
      <c r="E29" s="244" t="s">
        <v>447</v>
      </c>
      <c r="F29" s="578" t="s">
        <v>800</v>
      </c>
      <c r="G29" s="446">
        <f>IF(C30=1,0,IF(C30=3,1))*0.018448928</f>
        <v>1.8448928E-2</v>
      </c>
      <c r="H29" s="232"/>
    </row>
    <row r="30" spans="1:9" ht="24.95" customHeight="1" x14ac:dyDescent="0.2">
      <c r="A30" s="577"/>
      <c r="B30" s="586"/>
      <c r="C30" s="579">
        <v>3</v>
      </c>
      <c r="D30" s="580"/>
      <c r="E30" s="581"/>
      <c r="F30" s="577"/>
      <c r="G30" s="447"/>
      <c r="H30" s="232"/>
    </row>
    <row r="31" spans="1:9" ht="195" customHeight="1" x14ac:dyDescent="0.2">
      <c r="A31" s="584">
        <v>78</v>
      </c>
      <c r="B31" s="606" t="s">
        <v>777</v>
      </c>
      <c r="C31" s="150" t="s">
        <v>439</v>
      </c>
      <c r="D31" s="150" t="s">
        <v>584</v>
      </c>
      <c r="E31" s="150" t="s">
        <v>448</v>
      </c>
      <c r="F31" s="582" t="s">
        <v>800</v>
      </c>
      <c r="G31" s="446">
        <f>IF(C32=1,0,IF(C32=3,1))*0.018448928</f>
        <v>1.8448928E-2</v>
      </c>
      <c r="H31" s="232"/>
    </row>
    <row r="32" spans="1:9" ht="24.95" customHeight="1" x14ac:dyDescent="0.2">
      <c r="A32" s="584"/>
      <c r="B32" s="607"/>
      <c r="C32" s="579">
        <v>3</v>
      </c>
      <c r="D32" s="580"/>
      <c r="E32" s="581"/>
      <c r="F32" s="583"/>
      <c r="G32" s="447"/>
      <c r="H32" s="232"/>
    </row>
    <row r="33" spans="1:15" ht="104.25" customHeight="1" x14ac:dyDescent="0.2">
      <c r="A33" s="608">
        <v>79</v>
      </c>
      <c r="B33" s="585" t="s">
        <v>778</v>
      </c>
      <c r="C33" s="248" t="s">
        <v>439</v>
      </c>
      <c r="D33" s="243" t="s">
        <v>584</v>
      </c>
      <c r="E33" s="243" t="s">
        <v>448</v>
      </c>
      <c r="F33" s="578" t="s">
        <v>800</v>
      </c>
      <c r="G33" s="446">
        <f>IF(C34=1,0,IF(C34=3,1))*0.018448928</f>
        <v>1.8448928E-2</v>
      </c>
      <c r="H33" s="232"/>
    </row>
    <row r="34" spans="1:15" ht="24.95" customHeight="1" x14ac:dyDescent="0.2">
      <c r="A34" s="608"/>
      <c r="B34" s="586"/>
      <c r="C34" s="579">
        <v>3</v>
      </c>
      <c r="D34" s="580"/>
      <c r="E34" s="581"/>
      <c r="F34" s="577"/>
      <c r="G34" s="447"/>
      <c r="H34" s="232"/>
    </row>
    <row r="35" spans="1:15" ht="38.25" customHeight="1" x14ac:dyDescent="0.2">
      <c r="A35" s="582">
        <v>80</v>
      </c>
      <c r="B35" s="604" t="s">
        <v>765</v>
      </c>
      <c r="C35" s="582" t="s">
        <v>450</v>
      </c>
      <c r="D35" s="240" t="s">
        <v>490</v>
      </c>
      <c r="E35" s="240" t="s">
        <v>408</v>
      </c>
      <c r="F35" s="582" t="s">
        <v>800</v>
      </c>
      <c r="G35" s="446">
        <f>IF(C40=1,0,IF(C40=2,0.5,IF(C40=3,1)))*0.018448928</f>
        <v>1.8448928E-2</v>
      </c>
      <c r="H35" s="232"/>
    </row>
    <row r="36" spans="1:15" ht="54" customHeight="1" x14ac:dyDescent="0.2">
      <c r="A36" s="587"/>
      <c r="B36" s="605"/>
      <c r="C36" s="587"/>
      <c r="D36" s="247" t="s">
        <v>405</v>
      </c>
      <c r="E36" s="247" t="s">
        <v>405</v>
      </c>
      <c r="F36" s="587"/>
      <c r="G36" s="451"/>
      <c r="H36" s="232"/>
    </row>
    <row r="37" spans="1:15" ht="84" customHeight="1" x14ac:dyDescent="0.2">
      <c r="A37" s="587"/>
      <c r="B37" s="605"/>
      <c r="C37" s="587"/>
      <c r="D37" s="247" t="s">
        <v>406</v>
      </c>
      <c r="E37" s="247" t="s">
        <v>406</v>
      </c>
      <c r="F37" s="587"/>
      <c r="G37" s="451"/>
      <c r="H37" s="232"/>
    </row>
    <row r="38" spans="1:15" ht="73.5" customHeight="1" x14ac:dyDescent="0.2">
      <c r="A38" s="587"/>
      <c r="B38" s="605"/>
      <c r="C38" s="587"/>
      <c r="D38" s="247" t="s">
        <v>407</v>
      </c>
      <c r="E38" s="247" t="s">
        <v>407</v>
      </c>
      <c r="F38" s="587"/>
      <c r="G38" s="451"/>
      <c r="H38" s="232"/>
    </row>
    <row r="39" spans="1:15" ht="81.75" customHeight="1" x14ac:dyDescent="0.2">
      <c r="A39" s="587"/>
      <c r="B39" s="605"/>
      <c r="C39" s="583"/>
      <c r="D39" s="242" t="s">
        <v>646</v>
      </c>
      <c r="E39" s="242" t="s">
        <v>646</v>
      </c>
      <c r="F39" s="587"/>
      <c r="G39" s="451"/>
      <c r="H39" s="232"/>
    </row>
    <row r="40" spans="1:15" ht="24.95" customHeight="1" x14ac:dyDescent="0.2">
      <c r="A40" s="583"/>
      <c r="B40" s="583"/>
      <c r="C40" s="579">
        <v>3</v>
      </c>
      <c r="D40" s="580"/>
      <c r="E40" s="581"/>
      <c r="F40" s="583"/>
      <c r="G40" s="447"/>
      <c r="H40" s="232"/>
    </row>
    <row r="41" spans="1:15" ht="15" hidden="1" x14ac:dyDescent="0.2">
      <c r="F41" s="249" t="s">
        <v>670</v>
      </c>
      <c r="G41" s="250">
        <f>SUM(G5:G40)</f>
        <v>0.25828499199999999</v>
      </c>
      <c r="I41">
        <v>0.25828499199999999</v>
      </c>
    </row>
    <row r="42" spans="1:15" ht="15" hidden="1" x14ac:dyDescent="0.2">
      <c r="F42" s="249" t="s">
        <v>674</v>
      </c>
      <c r="G42" s="251">
        <f>G41/$I$41</f>
        <v>1</v>
      </c>
    </row>
    <row r="47" spans="1:15" x14ac:dyDescent="0.2">
      <c r="K47" s="4"/>
      <c r="N47" s="9"/>
      <c r="O47" s="3"/>
    </row>
    <row r="48" spans="1:15" x14ac:dyDescent="0.2">
      <c r="K48" s="4"/>
      <c r="N48" s="9"/>
      <c r="O48" s="3"/>
    </row>
    <row r="49" spans="11:15" x14ac:dyDescent="0.2">
      <c r="K49" s="4"/>
      <c r="N49" s="9"/>
      <c r="O49" s="3"/>
    </row>
    <row r="50" spans="11:15" x14ac:dyDescent="0.2">
      <c r="K50" s="4"/>
      <c r="O50" s="2"/>
    </row>
    <row r="51" spans="11:15" x14ac:dyDescent="0.2">
      <c r="K51" s="4"/>
    </row>
  </sheetData>
  <sheetProtection algorithmName="SHA-512" hashValue="z6VXQ3YlCdbdBZ7f4BjLmDLpzencv0RUhqnK4LM4sep5JY94q4ahVOtp6sOl03+k3NzhYy38BPxWRUaLCK8+2Q==" saltValue="RXLm4aLeV90Yk4NFnntMLA==" spinCount="100000" sheet="1" objects="1" scenarios="1" selectLockedCells="1"/>
  <mergeCells count="78">
    <mergeCell ref="G9:G10"/>
    <mergeCell ref="G7:G8"/>
    <mergeCell ref="G5:G6"/>
    <mergeCell ref="G17:G18"/>
    <mergeCell ref="G11:G12"/>
    <mergeCell ref="G29:G30"/>
    <mergeCell ref="G31:G32"/>
    <mergeCell ref="G33:G34"/>
    <mergeCell ref="G15:G16"/>
    <mergeCell ref="G13:G14"/>
    <mergeCell ref="A35:A40"/>
    <mergeCell ref="B35:B40"/>
    <mergeCell ref="F35:F40"/>
    <mergeCell ref="B31:B32"/>
    <mergeCell ref="A33:A34"/>
    <mergeCell ref="C32:E32"/>
    <mergeCell ref="C34:E34"/>
    <mergeCell ref="C40:E40"/>
    <mergeCell ref="F31:F32"/>
    <mergeCell ref="F33:F34"/>
    <mergeCell ref="C35:C39"/>
    <mergeCell ref="B33:B34"/>
    <mergeCell ref="F29:F30"/>
    <mergeCell ref="F25:F28"/>
    <mergeCell ref="F19:F20"/>
    <mergeCell ref="C28:E28"/>
    <mergeCell ref="C30:E30"/>
    <mergeCell ref="D25:D27"/>
    <mergeCell ref="C10:E10"/>
    <mergeCell ref="F9:F10"/>
    <mergeCell ref="B7:B8"/>
    <mergeCell ref="C20:E20"/>
    <mergeCell ref="F21:F24"/>
    <mergeCell ref="C16:E16"/>
    <mergeCell ref="F13:F14"/>
    <mergeCell ref="C12:E12"/>
    <mergeCell ref="C14:E14"/>
    <mergeCell ref="C21:C23"/>
    <mergeCell ref="C8:E8"/>
    <mergeCell ref="F7:F8"/>
    <mergeCell ref="A19:A20"/>
    <mergeCell ref="B19:B20"/>
    <mergeCell ref="C24:E24"/>
    <mergeCell ref="B21:B24"/>
    <mergeCell ref="C25:C27"/>
    <mergeCell ref="A25:A28"/>
    <mergeCell ref="B29:B30"/>
    <mergeCell ref="B25:B28"/>
    <mergeCell ref="G1:G4"/>
    <mergeCell ref="A3:B4"/>
    <mergeCell ref="G19:G20"/>
    <mergeCell ref="A1:B2"/>
    <mergeCell ref="C1:E1"/>
    <mergeCell ref="B11:B12"/>
    <mergeCell ref="F11:F12"/>
    <mergeCell ref="A9:A10"/>
    <mergeCell ref="B9:B10"/>
    <mergeCell ref="A11:A12"/>
    <mergeCell ref="B17:B18"/>
    <mergeCell ref="F17:F18"/>
    <mergeCell ref="C18:E18"/>
    <mergeCell ref="A7:A8"/>
    <mergeCell ref="G35:G40"/>
    <mergeCell ref="G25:G28"/>
    <mergeCell ref="G21:G24"/>
    <mergeCell ref="A5:A6"/>
    <mergeCell ref="B5:B6"/>
    <mergeCell ref="F5:F6"/>
    <mergeCell ref="C6:E6"/>
    <mergeCell ref="A15:A16"/>
    <mergeCell ref="B15:B16"/>
    <mergeCell ref="F15:F16"/>
    <mergeCell ref="A17:A18"/>
    <mergeCell ref="A13:A14"/>
    <mergeCell ref="B13:B14"/>
    <mergeCell ref="A29:A30"/>
    <mergeCell ref="A31:A32"/>
    <mergeCell ref="A21:A24"/>
  </mergeCells>
  <dataValidations count="2">
    <dataValidation type="list" allowBlank="1" showInputMessage="1" showErrorMessage="1" sqref="C6:E6 C8:E8 C40:E40 C12:E12 C14:E14 C16:E16 C18:E18 C20:E20">
      <formula1>"1,2,3"</formula1>
    </dataValidation>
    <dataValidation type="list" allowBlank="1" showInputMessage="1" showErrorMessage="1" sqref="C24:E24 C28:E28 C30:E30 C32:E32 C34:E34 C10:E10">
      <formula1>"1,3"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indowProtection="1" showGridLines="0" zoomScale="90" zoomScaleNormal="9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C10" sqref="C10:E10"/>
    </sheetView>
  </sheetViews>
  <sheetFormatPr defaultColWidth="8.875" defaultRowHeight="14.25" x14ac:dyDescent="0.2"/>
  <cols>
    <col min="1" max="1" width="6.625" customWidth="1"/>
    <col min="2" max="5" width="40.625" customWidth="1"/>
    <col min="6" max="6" width="20.625" customWidth="1"/>
    <col min="7" max="7" width="13.75" style="4" hidden="1" customWidth="1"/>
    <col min="8" max="8" width="15.375" hidden="1" customWidth="1"/>
    <col min="9" max="9" width="15.875" hidden="1" customWidth="1"/>
    <col min="10" max="10" width="14.75" hidden="1" customWidth="1"/>
    <col min="11" max="11" width="8.875" hidden="1" customWidth="1"/>
  </cols>
  <sheetData>
    <row r="1" spans="1:11" ht="24.95" customHeight="1" x14ac:dyDescent="0.25">
      <c r="A1" s="613" t="s">
        <v>120</v>
      </c>
      <c r="B1" s="614"/>
      <c r="C1" s="617" t="s">
        <v>3</v>
      </c>
      <c r="D1" s="617"/>
      <c r="E1" s="617"/>
      <c r="F1" s="293"/>
      <c r="G1" s="529" t="s">
        <v>595</v>
      </c>
      <c r="H1" s="529" t="s">
        <v>677</v>
      </c>
    </row>
    <row r="2" spans="1:11" ht="24.95" customHeight="1" x14ac:dyDescent="0.2">
      <c r="A2" s="615"/>
      <c r="B2" s="616"/>
      <c r="C2" s="269" t="s">
        <v>801</v>
      </c>
      <c r="D2" s="269" t="s">
        <v>603</v>
      </c>
      <c r="E2" s="270" t="s">
        <v>802</v>
      </c>
      <c r="F2" s="271" t="s">
        <v>129</v>
      </c>
      <c r="G2" s="529"/>
      <c r="H2" s="529"/>
    </row>
    <row r="3" spans="1:11" ht="24.95" customHeight="1" x14ac:dyDescent="0.25">
      <c r="A3" s="609" t="s">
        <v>586</v>
      </c>
      <c r="B3" s="610"/>
      <c r="C3" s="272"/>
      <c r="D3" s="272"/>
      <c r="E3" s="272"/>
      <c r="F3" s="273"/>
      <c r="G3" s="529"/>
      <c r="H3" s="529"/>
    </row>
    <row r="4" spans="1:11" ht="24.95" customHeight="1" x14ac:dyDescent="0.25">
      <c r="A4" s="611"/>
      <c r="B4" s="612"/>
      <c r="C4" s="274"/>
      <c r="D4" s="274"/>
      <c r="E4" s="274"/>
      <c r="F4" s="273"/>
      <c r="G4" s="529"/>
      <c r="H4" s="529"/>
      <c r="I4" t="s">
        <v>691</v>
      </c>
      <c r="J4" t="s">
        <v>692</v>
      </c>
    </row>
    <row r="5" spans="1:11" ht="72" customHeight="1" x14ac:dyDescent="0.2">
      <c r="A5" s="618">
        <v>81</v>
      </c>
      <c r="B5" s="618" t="s">
        <v>467</v>
      </c>
      <c r="C5" s="334" t="s">
        <v>855</v>
      </c>
      <c r="D5" s="277" t="s">
        <v>485</v>
      </c>
      <c r="E5" s="277" t="s">
        <v>647</v>
      </c>
      <c r="F5" s="618" t="s">
        <v>468</v>
      </c>
      <c r="G5" s="446">
        <f>IF(C6=1,0,IF(C6=2,0.5,IF(C6=3,1)))*0.009520858</f>
        <v>9.5208580000000001E-3</v>
      </c>
      <c r="H5" s="446">
        <f>IF(C6=1,0,IF(C6=2,0.5,IF(C6=3,1)))*0.0104729434</f>
        <v>1.04729434E-2</v>
      </c>
      <c r="I5" s="77">
        <f>G5</f>
        <v>9.5208580000000001E-3</v>
      </c>
      <c r="J5" s="77">
        <f>H5</f>
        <v>1.04729434E-2</v>
      </c>
      <c r="K5" s="77">
        <v>79</v>
      </c>
    </row>
    <row r="6" spans="1:11" ht="24.95" customHeight="1" x14ac:dyDescent="0.2">
      <c r="A6" s="619"/>
      <c r="B6" s="619"/>
      <c r="C6" s="622">
        <v>3</v>
      </c>
      <c r="D6" s="623"/>
      <c r="E6" s="624"/>
      <c r="F6" s="619"/>
      <c r="G6" s="447"/>
      <c r="H6" s="447"/>
      <c r="I6" s="77">
        <f>G7</f>
        <v>9.5208580000000001E-3</v>
      </c>
      <c r="J6" s="77">
        <f>H7</f>
        <v>1.04729434E-2</v>
      </c>
      <c r="K6" s="77">
        <v>80</v>
      </c>
    </row>
    <row r="7" spans="1:11" ht="24.75" customHeight="1" x14ac:dyDescent="0.2">
      <c r="A7" s="628">
        <v>82</v>
      </c>
      <c r="B7" s="628" t="s">
        <v>469</v>
      </c>
      <c r="C7" s="628" t="s">
        <v>856</v>
      </c>
      <c r="D7" s="628" t="s">
        <v>587</v>
      </c>
      <c r="E7" s="643" t="s">
        <v>588</v>
      </c>
      <c r="F7" s="628" t="s">
        <v>422</v>
      </c>
      <c r="G7" s="446">
        <f>IF(C10=1,0,IF(C10=2,0.5,IF(C10=3,1)))*0.009520858</f>
        <v>9.5208580000000001E-3</v>
      </c>
      <c r="H7" s="446">
        <f>IF(C10=1,0,IF(C10=2,0.5,IF(C10=3,1)))*0.0104729434</f>
        <v>1.04729434E-2</v>
      </c>
      <c r="I7" s="77">
        <f>G11</f>
        <v>9.5208580000000001E-3</v>
      </c>
      <c r="J7" s="77">
        <f>H11</f>
        <v>1.04729434E-2</v>
      </c>
      <c r="K7" s="77">
        <v>81</v>
      </c>
    </row>
    <row r="8" spans="1:11" ht="36" customHeight="1" x14ac:dyDescent="0.2">
      <c r="A8" s="629"/>
      <c r="B8" s="629"/>
      <c r="C8" s="629"/>
      <c r="D8" s="629"/>
      <c r="E8" s="644"/>
      <c r="F8" s="629"/>
      <c r="G8" s="451"/>
      <c r="H8" s="451"/>
      <c r="I8" s="77">
        <f>G15</f>
        <v>9.5208580000000001E-3</v>
      </c>
      <c r="J8" s="77">
        <f>H15</f>
        <v>1.04729434E-2</v>
      </c>
      <c r="K8" s="77">
        <v>82</v>
      </c>
    </row>
    <row r="9" spans="1:11" ht="18.75" customHeight="1" x14ac:dyDescent="0.2">
      <c r="A9" s="629"/>
      <c r="B9" s="629"/>
      <c r="C9" s="630"/>
      <c r="D9" s="630"/>
      <c r="E9" s="288" t="s">
        <v>589</v>
      </c>
      <c r="F9" s="629"/>
      <c r="G9" s="451"/>
      <c r="H9" s="451"/>
      <c r="I9" s="77">
        <f>G17</f>
        <v>9.5208580000000001E-3</v>
      </c>
      <c r="J9" s="77">
        <f>H17</f>
        <v>1.04729434E-2</v>
      </c>
      <c r="K9" s="77">
        <v>83</v>
      </c>
    </row>
    <row r="10" spans="1:11" ht="24.95" customHeight="1" x14ac:dyDescent="0.2">
      <c r="A10" s="630"/>
      <c r="B10" s="630"/>
      <c r="C10" s="622">
        <v>3</v>
      </c>
      <c r="D10" s="623"/>
      <c r="E10" s="624"/>
      <c r="F10" s="630"/>
      <c r="G10" s="447"/>
      <c r="H10" s="447"/>
      <c r="I10" s="77">
        <f>G22</f>
        <v>9.5208580000000001E-3</v>
      </c>
      <c r="J10" s="77">
        <f>H22</f>
        <v>1.04729434E-2</v>
      </c>
      <c r="K10" s="77">
        <v>84</v>
      </c>
    </row>
    <row r="11" spans="1:11" ht="62.25" customHeight="1" x14ac:dyDescent="0.2">
      <c r="A11" s="618">
        <v>83</v>
      </c>
      <c r="B11" s="618" t="s">
        <v>470</v>
      </c>
      <c r="C11" s="620" t="s">
        <v>471</v>
      </c>
      <c r="D11" s="275" t="s">
        <v>453</v>
      </c>
      <c r="E11" s="275" t="s">
        <v>454</v>
      </c>
      <c r="F11" s="618" t="s">
        <v>468</v>
      </c>
      <c r="G11" s="446">
        <f>IF(C14=1,0,IF(C14=2,0.5,IF(C14=3,1)))*0.009520858</f>
        <v>9.5208580000000001E-3</v>
      </c>
      <c r="H11" s="446">
        <f>IF(C14=1,0,IF(C14=2,0.5,IF(C14=3,1)))*0.0104729434</f>
        <v>1.04729434E-2</v>
      </c>
      <c r="I11" s="77">
        <f>G26</f>
        <v>9.5208580000000001E-3</v>
      </c>
      <c r="J11" s="77">
        <f>H26</f>
        <v>1.04729434E-2</v>
      </c>
      <c r="K11" s="77">
        <v>85</v>
      </c>
    </row>
    <row r="12" spans="1:11" x14ac:dyDescent="0.2">
      <c r="A12" s="621"/>
      <c r="B12" s="621"/>
      <c r="C12" s="620"/>
      <c r="D12" s="278" t="s">
        <v>334</v>
      </c>
      <c r="E12" s="282" t="s">
        <v>334</v>
      </c>
      <c r="F12" s="621"/>
      <c r="G12" s="451"/>
      <c r="H12" s="451"/>
      <c r="I12" s="77">
        <f>G29</f>
        <v>9.5208580000000001E-3</v>
      </c>
      <c r="J12" s="77">
        <f>H29</f>
        <v>1.04729434E-2</v>
      </c>
      <c r="K12" s="77">
        <v>86</v>
      </c>
    </row>
    <row r="13" spans="1:11" ht="51.75" customHeight="1" x14ac:dyDescent="0.2">
      <c r="A13" s="621"/>
      <c r="B13" s="621"/>
      <c r="C13" s="620"/>
      <c r="D13" s="276" t="s">
        <v>472</v>
      </c>
      <c r="E13" s="279" t="s">
        <v>486</v>
      </c>
      <c r="F13" s="621"/>
      <c r="G13" s="451"/>
      <c r="H13" s="451"/>
      <c r="I13" s="77">
        <f>G31</f>
        <v>9.5208580000000001E-3</v>
      </c>
      <c r="J13" s="77" t="s">
        <v>584</v>
      </c>
      <c r="K13" s="77">
        <v>87</v>
      </c>
    </row>
    <row r="14" spans="1:11" ht="24.95" customHeight="1" x14ac:dyDescent="0.2">
      <c r="A14" s="619"/>
      <c r="B14" s="619"/>
      <c r="C14" s="622">
        <v>3</v>
      </c>
      <c r="D14" s="623"/>
      <c r="E14" s="624"/>
      <c r="F14" s="619"/>
      <c r="G14" s="447"/>
      <c r="H14" s="447"/>
      <c r="I14" s="77">
        <f>G35</f>
        <v>9.5208580000000001E-3</v>
      </c>
      <c r="J14" s="77">
        <f>H35</f>
        <v>1.04729434E-2</v>
      </c>
      <c r="K14" s="77">
        <v>88</v>
      </c>
    </row>
    <row r="15" spans="1:11" ht="81.75" customHeight="1" x14ac:dyDescent="0.2">
      <c r="A15" s="628">
        <v>84</v>
      </c>
      <c r="B15" s="628" t="s">
        <v>473</v>
      </c>
      <c r="C15" s="289" t="s">
        <v>474</v>
      </c>
      <c r="D15" s="287" t="s">
        <v>475</v>
      </c>
      <c r="E15" s="287" t="s">
        <v>476</v>
      </c>
      <c r="F15" s="635" t="s">
        <v>455</v>
      </c>
      <c r="G15" s="446">
        <f>IF(C16=1,0,IF(C16=2,0.5,IF(C16=3,1)))*0.009520858</f>
        <v>9.5208580000000001E-3</v>
      </c>
      <c r="H15" s="446">
        <f>IF(C16=1,0,IF(C16=2,0.5,IF(C16=3,1)))*0.0104729434</f>
        <v>1.04729434E-2</v>
      </c>
      <c r="I15" s="77">
        <f>G39</f>
        <v>9.5208580000000001E-3</v>
      </c>
      <c r="J15" s="77">
        <f>H39</f>
        <v>1.04729434E-2</v>
      </c>
      <c r="K15" s="77">
        <v>89</v>
      </c>
    </row>
    <row r="16" spans="1:11" ht="24.95" customHeight="1" x14ac:dyDescent="0.2">
      <c r="A16" s="630"/>
      <c r="B16" s="630"/>
      <c r="C16" s="622">
        <v>3</v>
      </c>
      <c r="D16" s="623"/>
      <c r="E16" s="624"/>
      <c r="F16" s="636"/>
      <c r="G16" s="447"/>
      <c r="H16" s="447"/>
      <c r="I16" s="232"/>
    </row>
    <row r="17" spans="1:9" ht="28.5" customHeight="1" x14ac:dyDescent="0.2">
      <c r="A17" s="641">
        <v>85</v>
      </c>
      <c r="B17" s="642" t="s">
        <v>477</v>
      </c>
      <c r="C17" s="646" t="s">
        <v>456</v>
      </c>
      <c r="D17" s="286" t="s">
        <v>457</v>
      </c>
      <c r="E17" s="283" t="s">
        <v>457</v>
      </c>
      <c r="F17" s="645" t="s">
        <v>452</v>
      </c>
      <c r="G17" s="446">
        <f>IF(C21=1,0,IF(C21=2,0.5,IF(C21=3,1)))*0.009520858</f>
        <v>9.5208580000000001E-3</v>
      </c>
      <c r="H17" s="446">
        <f>IF(C21=1,0,IF(C21=2,0.5,IF(C21=3,1)))*0.0104729434</f>
        <v>1.04729434E-2</v>
      </c>
      <c r="I17" s="232"/>
    </row>
    <row r="18" spans="1:9" ht="35.25" customHeight="1" x14ac:dyDescent="0.2">
      <c r="A18" s="641"/>
      <c r="B18" s="642"/>
      <c r="C18" s="647"/>
      <c r="D18" s="282" t="s">
        <v>458</v>
      </c>
      <c r="E18" s="284" t="s">
        <v>649</v>
      </c>
      <c r="F18" s="645"/>
      <c r="G18" s="451"/>
      <c r="H18" s="451"/>
      <c r="I18" s="232"/>
    </row>
    <row r="19" spans="1:9" ht="42.75" customHeight="1" x14ac:dyDescent="0.2">
      <c r="A19" s="641"/>
      <c r="B19" s="642"/>
      <c r="C19" s="280" t="s">
        <v>478</v>
      </c>
      <c r="D19" s="282" t="s">
        <v>648</v>
      </c>
      <c r="E19" s="284" t="s">
        <v>648</v>
      </c>
      <c r="F19" s="645"/>
      <c r="G19" s="451"/>
      <c r="H19" s="451"/>
      <c r="I19" s="232"/>
    </row>
    <row r="20" spans="1:9" ht="74.25" customHeight="1" x14ac:dyDescent="0.2">
      <c r="A20" s="641"/>
      <c r="B20" s="642"/>
      <c r="C20" s="281" t="s">
        <v>479</v>
      </c>
      <c r="D20" s="279" t="s">
        <v>658</v>
      </c>
      <c r="E20" s="285" t="s">
        <v>657</v>
      </c>
      <c r="F20" s="645"/>
      <c r="G20" s="451"/>
      <c r="H20" s="451"/>
      <c r="I20" s="232"/>
    </row>
    <row r="21" spans="1:9" ht="24.95" customHeight="1" x14ac:dyDescent="0.2">
      <c r="A21" s="641"/>
      <c r="B21" s="641"/>
      <c r="C21" s="622">
        <v>3</v>
      </c>
      <c r="D21" s="623"/>
      <c r="E21" s="624"/>
      <c r="F21" s="641"/>
      <c r="G21" s="447"/>
      <c r="H21" s="447"/>
      <c r="I21" s="232"/>
    </row>
    <row r="22" spans="1:9" ht="54" customHeight="1" x14ac:dyDescent="0.2">
      <c r="A22" s="628">
        <v>86</v>
      </c>
      <c r="B22" s="639" t="s">
        <v>480</v>
      </c>
      <c r="C22" s="290" t="s">
        <v>5</v>
      </c>
      <c r="D22" s="290" t="s">
        <v>481</v>
      </c>
      <c r="E22" s="290" t="s">
        <v>650</v>
      </c>
      <c r="F22" s="637" t="s">
        <v>33</v>
      </c>
      <c r="G22" s="446">
        <f>IF(C25=1,0,IF(C25=2,0.5,IF(C25=3,1)))*0.009520858</f>
        <v>9.5208580000000001E-3</v>
      </c>
      <c r="H22" s="446">
        <f>IF(C25=1,0,IF(C25=2,0.5,IF(C25=3,1)))*0.0104729434</f>
        <v>1.04729434E-2</v>
      </c>
      <c r="I22" s="232"/>
    </row>
    <row r="23" spans="1:9" ht="36.75" customHeight="1" x14ac:dyDescent="0.2">
      <c r="A23" s="629"/>
      <c r="B23" s="640"/>
      <c r="C23" s="292"/>
      <c r="D23" s="292"/>
      <c r="E23" s="292" t="s">
        <v>459</v>
      </c>
      <c r="F23" s="638"/>
      <c r="G23" s="451"/>
      <c r="H23" s="451"/>
      <c r="I23" s="232"/>
    </row>
    <row r="24" spans="1:9" ht="62.25" customHeight="1" x14ac:dyDescent="0.2">
      <c r="A24" s="629"/>
      <c r="B24" s="640"/>
      <c r="C24" s="291"/>
      <c r="D24" s="291"/>
      <c r="E24" s="291" t="s">
        <v>482</v>
      </c>
      <c r="F24" s="638"/>
      <c r="G24" s="451"/>
      <c r="H24" s="451"/>
      <c r="I24" s="232"/>
    </row>
    <row r="25" spans="1:9" ht="24.95" customHeight="1" x14ac:dyDescent="0.2">
      <c r="A25" s="630"/>
      <c r="B25" s="630"/>
      <c r="C25" s="622">
        <v>3</v>
      </c>
      <c r="D25" s="623"/>
      <c r="E25" s="624"/>
      <c r="F25" s="636"/>
      <c r="G25" s="447"/>
      <c r="H25" s="447"/>
      <c r="I25" s="232"/>
    </row>
    <row r="26" spans="1:9" ht="66.75" customHeight="1" x14ac:dyDescent="0.2">
      <c r="A26" s="618">
        <v>87</v>
      </c>
      <c r="B26" s="618" t="s">
        <v>483</v>
      </c>
      <c r="C26" s="275" t="s">
        <v>460</v>
      </c>
      <c r="D26" s="275" t="s">
        <v>462</v>
      </c>
      <c r="E26" s="333" t="s">
        <v>857</v>
      </c>
      <c r="F26" s="631" t="s">
        <v>33</v>
      </c>
      <c r="G26" s="446">
        <f>IF(C28=1,0,IF(C28=2,0.5,IF(C28=3,1)))*0.009520858</f>
        <v>9.5208580000000001E-3</v>
      </c>
      <c r="H26" s="446">
        <f>IF(C28=1,0,IF(C28=2,0.5,IF(C28=3,1)))*0.0104729434</f>
        <v>1.04729434E-2</v>
      </c>
      <c r="I26" s="232"/>
    </row>
    <row r="27" spans="1:9" ht="35.25" customHeight="1" x14ac:dyDescent="0.2">
      <c r="A27" s="621"/>
      <c r="B27" s="621"/>
      <c r="C27" s="276" t="s">
        <v>461</v>
      </c>
      <c r="D27" s="276" t="s">
        <v>652</v>
      </c>
      <c r="E27" s="276" t="s">
        <v>463</v>
      </c>
      <c r="F27" s="632"/>
      <c r="G27" s="451"/>
      <c r="H27" s="451"/>
      <c r="I27" s="232"/>
    </row>
    <row r="28" spans="1:9" ht="24.95" customHeight="1" x14ac:dyDescent="0.2">
      <c r="A28" s="619"/>
      <c r="B28" s="619"/>
      <c r="C28" s="622">
        <v>3</v>
      </c>
      <c r="D28" s="623"/>
      <c r="E28" s="624"/>
      <c r="F28" s="633"/>
      <c r="G28" s="447"/>
      <c r="H28" s="447"/>
      <c r="I28" s="232"/>
    </row>
    <row r="29" spans="1:9" ht="88.5" customHeight="1" x14ac:dyDescent="0.2">
      <c r="A29" s="628">
        <v>88</v>
      </c>
      <c r="B29" s="628" t="s">
        <v>487</v>
      </c>
      <c r="C29" s="289" t="s">
        <v>464</v>
      </c>
      <c r="D29" s="289" t="s">
        <v>651</v>
      </c>
      <c r="E29" s="289" t="s">
        <v>653</v>
      </c>
      <c r="F29" s="628" t="s">
        <v>421</v>
      </c>
      <c r="G29" s="446">
        <f>IF(C30=1,0,IF(C30=2,0.5,IF(C30=3,1)))*0.009520858</f>
        <v>9.5208580000000001E-3</v>
      </c>
      <c r="H29" s="446">
        <f>IF(C30=1,0,IF(C30=2,0.5,IF(C30=3,1)))*0.0104729434</f>
        <v>1.04729434E-2</v>
      </c>
      <c r="I29" s="232"/>
    </row>
    <row r="30" spans="1:9" ht="24.95" customHeight="1" x14ac:dyDescent="0.2">
      <c r="A30" s="630"/>
      <c r="B30" s="630"/>
      <c r="C30" s="622">
        <v>3</v>
      </c>
      <c r="D30" s="623"/>
      <c r="E30" s="624"/>
      <c r="F30" s="630"/>
      <c r="G30" s="447"/>
      <c r="H30" s="447"/>
      <c r="I30" s="232"/>
    </row>
    <row r="31" spans="1:9" ht="52.5" customHeight="1" x14ac:dyDescent="0.2">
      <c r="A31" s="618">
        <v>89</v>
      </c>
      <c r="B31" s="631" t="s">
        <v>775</v>
      </c>
      <c r="C31" s="286" t="s">
        <v>590</v>
      </c>
      <c r="D31" s="631" t="s">
        <v>465</v>
      </c>
      <c r="E31" s="631" t="s">
        <v>466</v>
      </c>
      <c r="F31" s="652" t="s">
        <v>468</v>
      </c>
      <c r="G31" s="446">
        <f>IF(C34=1,0,IF(C34=2,0.5,IF(C34=3,1)))*0.009520858</f>
        <v>9.5208580000000001E-3</v>
      </c>
      <c r="H31" s="446" t="s">
        <v>584</v>
      </c>
      <c r="I31" s="232"/>
    </row>
    <row r="32" spans="1:9" ht="15" customHeight="1" x14ac:dyDescent="0.2">
      <c r="A32" s="621"/>
      <c r="B32" s="632"/>
      <c r="C32" s="282" t="s">
        <v>334</v>
      </c>
      <c r="D32" s="632"/>
      <c r="E32" s="632"/>
      <c r="F32" s="653"/>
      <c r="G32" s="451"/>
      <c r="H32" s="451"/>
      <c r="I32" s="232"/>
    </row>
    <row r="33" spans="1:15" ht="46.5" customHeight="1" x14ac:dyDescent="0.2">
      <c r="A33" s="621"/>
      <c r="B33" s="632"/>
      <c r="C33" s="279" t="s">
        <v>591</v>
      </c>
      <c r="D33" s="633"/>
      <c r="E33" s="633"/>
      <c r="F33" s="653"/>
      <c r="G33" s="451"/>
      <c r="H33" s="451"/>
      <c r="I33" s="232"/>
    </row>
    <row r="34" spans="1:15" ht="24.95" customHeight="1" x14ac:dyDescent="0.2">
      <c r="A34" s="619"/>
      <c r="B34" s="633"/>
      <c r="C34" s="622">
        <v>3</v>
      </c>
      <c r="D34" s="623"/>
      <c r="E34" s="624"/>
      <c r="F34" s="619"/>
      <c r="G34" s="447"/>
      <c r="H34" s="447"/>
      <c r="I34" s="232"/>
    </row>
    <row r="35" spans="1:15" ht="61.5" customHeight="1" x14ac:dyDescent="0.2">
      <c r="A35" s="628">
        <v>90</v>
      </c>
      <c r="B35" s="650" t="s">
        <v>774</v>
      </c>
      <c r="C35" s="628" t="s">
        <v>592</v>
      </c>
      <c r="D35" s="628" t="s">
        <v>593</v>
      </c>
      <c r="E35" s="628" t="s">
        <v>594</v>
      </c>
      <c r="F35" s="628" t="s">
        <v>468</v>
      </c>
      <c r="G35" s="446">
        <f>IF(C38=1,0,IF(C38=2,0.5,IF(C38=3,1)))*0.009520858</f>
        <v>9.5208580000000001E-3</v>
      </c>
      <c r="H35" s="446">
        <f>IF(C38=1,0,IF(C38=2,0.5,IF(C38=3,1)))*0.0104729434</f>
        <v>1.04729434E-2</v>
      </c>
      <c r="I35" s="232"/>
    </row>
    <row r="36" spans="1:15" ht="15" customHeight="1" x14ac:dyDescent="0.2">
      <c r="A36" s="629"/>
      <c r="B36" s="651"/>
      <c r="C36" s="629"/>
      <c r="D36" s="629"/>
      <c r="E36" s="629"/>
      <c r="F36" s="629"/>
      <c r="G36" s="451"/>
      <c r="H36" s="451"/>
      <c r="I36" s="232"/>
    </row>
    <row r="37" spans="1:15" ht="12.75" customHeight="1" x14ac:dyDescent="0.2">
      <c r="A37" s="629"/>
      <c r="B37" s="651"/>
      <c r="C37" s="630"/>
      <c r="D37" s="630"/>
      <c r="E37" s="630"/>
      <c r="F37" s="629"/>
      <c r="G37" s="451"/>
      <c r="H37" s="451"/>
      <c r="I37" s="232"/>
    </row>
    <row r="38" spans="1:15" ht="24.95" customHeight="1" x14ac:dyDescent="0.2">
      <c r="A38" s="630"/>
      <c r="B38" s="636"/>
      <c r="C38" s="622">
        <v>3</v>
      </c>
      <c r="D38" s="623"/>
      <c r="E38" s="624"/>
      <c r="F38" s="630"/>
      <c r="G38" s="447"/>
      <c r="H38" s="447"/>
      <c r="I38" s="232"/>
    </row>
    <row r="39" spans="1:15" ht="33" customHeight="1" x14ac:dyDescent="0.2">
      <c r="A39" s="649">
        <v>91</v>
      </c>
      <c r="B39" s="641" t="s">
        <v>763</v>
      </c>
      <c r="C39" s="648" t="s">
        <v>484</v>
      </c>
      <c r="D39" s="649" t="s">
        <v>584</v>
      </c>
      <c r="E39" s="627" t="s">
        <v>5</v>
      </c>
      <c r="F39" s="618" t="s">
        <v>468</v>
      </c>
      <c r="G39" s="446">
        <f>IF(C42=1,0,IF(C42=3,1))*0.009520858</f>
        <v>9.5208580000000001E-3</v>
      </c>
      <c r="H39" s="446">
        <f>IF(C42=1,0,IF(C42=2,0.5,IF(C42=3,1)))*0.0104729434</f>
        <v>1.04729434E-2</v>
      </c>
      <c r="I39" s="232"/>
    </row>
    <row r="40" spans="1:15" x14ac:dyDescent="0.2">
      <c r="A40" s="649"/>
      <c r="B40" s="641"/>
      <c r="C40" s="648"/>
      <c r="D40" s="649"/>
      <c r="E40" s="627"/>
      <c r="F40" s="621"/>
      <c r="G40" s="451"/>
      <c r="H40" s="451"/>
      <c r="I40" s="232"/>
    </row>
    <row r="41" spans="1:15" ht="15" x14ac:dyDescent="0.25">
      <c r="A41" s="649"/>
      <c r="B41" s="641"/>
      <c r="C41" s="648"/>
      <c r="D41" s="649"/>
      <c r="E41" s="627"/>
      <c r="F41" s="621"/>
      <c r="G41" s="451"/>
      <c r="H41" s="451"/>
      <c r="I41" s="232"/>
      <c r="L41" s="1"/>
    </row>
    <row r="42" spans="1:15" ht="24.95" customHeight="1" x14ac:dyDescent="0.2">
      <c r="A42" s="649"/>
      <c r="B42" s="641"/>
      <c r="C42" s="622">
        <v>3</v>
      </c>
      <c r="D42" s="623"/>
      <c r="E42" s="624"/>
      <c r="F42" s="619"/>
      <c r="G42" s="447"/>
      <c r="H42" s="447"/>
    </row>
    <row r="43" spans="1:15" ht="15.75" hidden="1" x14ac:dyDescent="0.2">
      <c r="F43" s="81" t="s">
        <v>675</v>
      </c>
      <c r="G43" s="82">
        <f>SUM(G5:G42)</f>
        <v>0.10472943799999998</v>
      </c>
      <c r="H43" s="82">
        <f>SUM(H5:H42)</f>
        <v>0.10472943400000002</v>
      </c>
      <c r="I43">
        <v>0.10472943799999999</v>
      </c>
      <c r="K43" s="4"/>
      <c r="N43" s="9"/>
      <c r="O43" s="3"/>
    </row>
    <row r="44" spans="1:15" ht="15.75" hidden="1" x14ac:dyDescent="0.2">
      <c r="F44" s="81" t="s">
        <v>674</v>
      </c>
      <c r="G44" s="83">
        <f>G43/$I$43</f>
        <v>0.99999999999999989</v>
      </c>
      <c r="H44" s="83">
        <f>H43/$I$43</f>
        <v>0.99999996180634554</v>
      </c>
      <c r="K44" s="4"/>
      <c r="N44" s="9"/>
      <c r="O44" s="3"/>
    </row>
    <row r="45" spans="1:15" ht="55.5" hidden="1" customHeight="1" x14ac:dyDescent="0.2">
      <c r="F45" s="634" t="s">
        <v>676</v>
      </c>
      <c r="G45" s="634"/>
      <c r="H45" s="78">
        <f>IF(Cadastro!B34="Sim", SUM('1.3. Eixo Ambiental '!G5:G42), IF(Cadastro!B34="Não", SUM('1.3. Eixo Ambiental '!H5:H42)))</f>
        <v>0.10472943799999998</v>
      </c>
      <c r="K45" s="4"/>
      <c r="N45" s="9"/>
      <c r="O45" s="3"/>
    </row>
    <row r="46" spans="1:15" ht="25.5" customHeight="1" x14ac:dyDescent="0.2">
      <c r="F46" s="79"/>
      <c r="G46" s="79"/>
      <c r="H46" s="80"/>
      <c r="K46" s="4"/>
      <c r="O46" s="2"/>
    </row>
    <row r="49" spans="6:11" x14ac:dyDescent="0.2">
      <c r="F49" s="625"/>
      <c r="J49" s="9"/>
      <c r="K49" s="3"/>
    </row>
    <row r="50" spans="6:11" x14ac:dyDescent="0.2">
      <c r="F50" s="625"/>
      <c r="J50" s="9"/>
      <c r="K50" s="3"/>
    </row>
    <row r="51" spans="6:11" x14ac:dyDescent="0.2">
      <c r="F51" s="625"/>
      <c r="J51" s="9"/>
      <c r="K51" s="3"/>
    </row>
    <row r="52" spans="6:11" x14ac:dyDescent="0.2">
      <c r="F52" s="625"/>
      <c r="J52" s="9"/>
      <c r="K52" s="3"/>
    </row>
    <row r="53" spans="6:11" x14ac:dyDescent="0.2">
      <c r="F53" s="625"/>
      <c r="K53" s="2"/>
    </row>
    <row r="56" spans="6:11" x14ac:dyDescent="0.2">
      <c r="F56" s="626"/>
      <c r="J56" s="9"/>
      <c r="K56" s="3"/>
    </row>
    <row r="57" spans="6:11" x14ac:dyDescent="0.2">
      <c r="F57" s="626"/>
      <c r="J57" s="9"/>
      <c r="K57" s="3"/>
    </row>
    <row r="58" spans="6:11" x14ac:dyDescent="0.2">
      <c r="F58" s="626"/>
      <c r="J58" s="9"/>
      <c r="K58" s="3"/>
    </row>
    <row r="59" spans="6:11" x14ac:dyDescent="0.2">
      <c r="F59" s="626"/>
      <c r="K59" s="2"/>
    </row>
  </sheetData>
  <sheetProtection password="CC17" sheet="1" objects="1" scenarios="1" selectLockedCells="1"/>
  <mergeCells count="87">
    <mergeCell ref="H31:H34"/>
    <mergeCell ref="H35:H38"/>
    <mergeCell ref="H39:H42"/>
    <mergeCell ref="H29:H30"/>
    <mergeCell ref="H1:H4"/>
    <mergeCell ref="H5:H6"/>
    <mergeCell ref="H15:H16"/>
    <mergeCell ref="H7:H10"/>
    <mergeCell ref="H11:H14"/>
    <mergeCell ref="H17:H21"/>
    <mergeCell ref="H26:H28"/>
    <mergeCell ref="H22:H25"/>
    <mergeCell ref="B31:B34"/>
    <mergeCell ref="C34:E34"/>
    <mergeCell ref="F31:F34"/>
    <mergeCell ref="G39:G42"/>
    <mergeCell ref="G35:G38"/>
    <mergeCell ref="G31:G34"/>
    <mergeCell ref="A29:A30"/>
    <mergeCell ref="B29:B30"/>
    <mergeCell ref="C17:C18"/>
    <mergeCell ref="C39:C41"/>
    <mergeCell ref="D39:D41"/>
    <mergeCell ref="C35:C37"/>
    <mergeCell ref="D35:D37"/>
    <mergeCell ref="D31:D33"/>
    <mergeCell ref="A39:A42"/>
    <mergeCell ref="C30:E30"/>
    <mergeCell ref="C38:E38"/>
    <mergeCell ref="B35:B38"/>
    <mergeCell ref="A31:A34"/>
    <mergeCell ref="A35:A38"/>
    <mergeCell ref="C42:E42"/>
    <mergeCell ref="B39:B42"/>
    <mergeCell ref="B26:B28"/>
    <mergeCell ref="A26:A28"/>
    <mergeCell ref="G17:G21"/>
    <mergeCell ref="C21:E21"/>
    <mergeCell ref="F26:F28"/>
    <mergeCell ref="F11:F14"/>
    <mergeCell ref="F17:F21"/>
    <mergeCell ref="G22:G25"/>
    <mergeCell ref="G26:G28"/>
    <mergeCell ref="G29:G30"/>
    <mergeCell ref="F29:F30"/>
    <mergeCell ref="G15:G16"/>
    <mergeCell ref="A7:A10"/>
    <mergeCell ref="B7:B10"/>
    <mergeCell ref="C7:C9"/>
    <mergeCell ref="D7:D9"/>
    <mergeCell ref="F7:F10"/>
    <mergeCell ref="E7:E8"/>
    <mergeCell ref="A15:A16"/>
    <mergeCell ref="B15:B16"/>
    <mergeCell ref="F15:F16"/>
    <mergeCell ref="C25:E25"/>
    <mergeCell ref="F22:F25"/>
    <mergeCell ref="A22:A25"/>
    <mergeCell ref="B22:B25"/>
    <mergeCell ref="A17:A21"/>
    <mergeCell ref="B17:B21"/>
    <mergeCell ref="C16:E16"/>
    <mergeCell ref="F49:F53"/>
    <mergeCell ref="F56:F59"/>
    <mergeCell ref="C28:E28"/>
    <mergeCell ref="E39:E41"/>
    <mergeCell ref="E35:E37"/>
    <mergeCell ref="E31:E33"/>
    <mergeCell ref="F39:F42"/>
    <mergeCell ref="F35:F38"/>
    <mergeCell ref="F45:G45"/>
    <mergeCell ref="G1:G4"/>
    <mergeCell ref="A3:B4"/>
    <mergeCell ref="G5:G6"/>
    <mergeCell ref="G7:G10"/>
    <mergeCell ref="G11:G14"/>
    <mergeCell ref="A1:B2"/>
    <mergeCell ref="C1:E1"/>
    <mergeCell ref="A5:A6"/>
    <mergeCell ref="B5:B6"/>
    <mergeCell ref="C11:C13"/>
    <mergeCell ref="B11:B14"/>
    <mergeCell ref="A11:A14"/>
    <mergeCell ref="C14:E14"/>
    <mergeCell ref="C10:E10"/>
    <mergeCell ref="C6:E6"/>
    <mergeCell ref="F5:F6"/>
  </mergeCells>
  <dataValidations count="2">
    <dataValidation type="list" allowBlank="1" showInputMessage="1" showErrorMessage="1" sqref="C6:E6 C10:E10 C14:E14 C16:E16 C21:E21 C25:E25 C28:E28 C30:E30 C34:E34 C38:E38">
      <formula1>"1,2,3"</formula1>
    </dataValidation>
    <dataValidation type="list" allowBlank="1" showInputMessage="1" showErrorMessage="1" sqref="C42:E42">
      <formula1>"1,3"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windowProtection="1" showGridLines="0" tabSelected="1" showWhiteSpace="0" view="pageBreakPreview" zoomScaleNormal="90" zoomScaleSheetLayoutView="100" zoomScalePageLayoutView="80" workbookViewId="0">
      <pane ySplit="3" topLeftCell="A4" activePane="bottomLeft" state="frozen"/>
      <selection pane="bottomLeft" activeCell="B3" sqref="B3"/>
    </sheetView>
  </sheetViews>
  <sheetFormatPr defaultColWidth="8.875" defaultRowHeight="14.25" x14ac:dyDescent="0.2"/>
  <cols>
    <col min="1" max="1" width="24.875" customWidth="1"/>
    <col min="2" max="2" width="24.875" style="86" customWidth="1"/>
    <col min="3" max="3" width="24.875" customWidth="1"/>
    <col min="4" max="4" width="24.875" style="9" customWidth="1"/>
    <col min="5" max="6" width="24.875" customWidth="1"/>
  </cols>
  <sheetData>
    <row r="1" spans="1:6" ht="45" customHeight="1" thickBot="1" x14ac:dyDescent="0.25">
      <c r="A1" s="665"/>
      <c r="B1" s="666"/>
      <c r="C1" s="666"/>
      <c r="D1" s="666"/>
      <c r="E1" s="666"/>
      <c r="F1" s="667"/>
    </row>
    <row r="2" spans="1:6" ht="13.5" customHeight="1" thickBot="1" x14ac:dyDescent="0.25">
      <c r="A2" s="9"/>
      <c r="B2" s="9"/>
      <c r="C2" s="9"/>
      <c r="E2" s="9"/>
      <c r="F2" s="9"/>
    </row>
    <row r="3" spans="1:6" ht="45" customHeight="1" thickBot="1" x14ac:dyDescent="0.25">
      <c r="A3" s="309" t="s">
        <v>786</v>
      </c>
      <c r="B3" s="354">
        <f>Cadastro!B12</f>
        <v>0</v>
      </c>
      <c r="C3" s="356" t="str">
        <f>Cadastro!C3</f>
        <v>Município:</v>
      </c>
      <c r="D3" s="353">
        <f>Cadastro!D3</f>
        <v>0</v>
      </c>
      <c r="E3" s="106" t="s">
        <v>785</v>
      </c>
      <c r="F3" s="141">
        <f>F13</f>
        <v>99.999999999999986</v>
      </c>
    </row>
    <row r="4" spans="1:6" ht="24.95" customHeight="1" x14ac:dyDescent="0.2">
      <c r="A4" s="669" t="s">
        <v>748</v>
      </c>
      <c r="B4" s="669"/>
      <c r="C4" s="669" t="s">
        <v>696</v>
      </c>
      <c r="D4" s="669" t="s">
        <v>489</v>
      </c>
      <c r="E4" s="673" t="s">
        <v>787</v>
      </c>
      <c r="F4" s="669" t="s">
        <v>788</v>
      </c>
    </row>
    <row r="5" spans="1:6" s="4" customFormat="1" ht="24.95" customHeight="1" x14ac:dyDescent="0.2">
      <c r="A5" s="669"/>
      <c r="B5" s="669"/>
      <c r="C5" s="672"/>
      <c r="D5" s="672"/>
      <c r="E5" s="674"/>
      <c r="F5" s="672"/>
    </row>
    <row r="6" spans="1:6" ht="24.95" customHeight="1" x14ac:dyDescent="0.2">
      <c r="A6" s="670" t="s">
        <v>524</v>
      </c>
      <c r="B6" s="670"/>
      <c r="C6" s="346">
        <f>C7+C8+C9+C10</f>
        <v>0.6369855670000002</v>
      </c>
      <c r="D6" s="236">
        <v>78</v>
      </c>
      <c r="E6" s="348">
        <f>'1.1.1 Eixo Econômico-Produtivo'!G105+'1.1.2. Eixo Econômico-Sanitário'!G139+'1.1.3. Eixo Econ-Bem-estar ani.'!G70+'1.1.4. Eixo Econ. - Financeiro'!G33</f>
        <v>0.63698556700000009</v>
      </c>
      <c r="F6" s="237">
        <f t="shared" ref="F6:F13" si="0">(E6/C6)*100</f>
        <v>99.999999999999972</v>
      </c>
    </row>
    <row r="7" spans="1:6" ht="21.95" customHeight="1" x14ac:dyDescent="0.2">
      <c r="A7" s="671" t="s">
        <v>601</v>
      </c>
      <c r="B7" s="671"/>
      <c r="C7" s="336">
        <v>0.2489425440000001</v>
      </c>
      <c r="D7" s="123">
        <v>25</v>
      </c>
      <c r="E7" s="124">
        <f>'1.1.1 Eixo Econômico-Produtivo'!G105</f>
        <v>0.24894254399999988</v>
      </c>
      <c r="F7" s="125">
        <f t="shared" si="0"/>
        <v>99.999999999999915</v>
      </c>
    </row>
    <row r="8" spans="1:6" ht="21.95" customHeight="1" x14ac:dyDescent="0.2">
      <c r="A8" s="675" t="s">
        <v>602</v>
      </c>
      <c r="B8" s="675"/>
      <c r="C8" s="347">
        <v>0.2489425440000001</v>
      </c>
      <c r="D8" s="126">
        <v>24</v>
      </c>
      <c r="E8" s="127">
        <f>'1.1.2. Eixo Econômico-Sanitário'!G139</f>
        <v>0.2489425440000001</v>
      </c>
      <c r="F8" s="128">
        <f t="shared" si="0"/>
        <v>100</v>
      </c>
    </row>
    <row r="9" spans="1:6" ht="21.95" customHeight="1" x14ac:dyDescent="0.2">
      <c r="A9" s="676" t="s">
        <v>680</v>
      </c>
      <c r="B9" s="676"/>
      <c r="C9" s="341">
        <v>4.2984414999999998E-2</v>
      </c>
      <c r="D9" s="129">
        <v>18</v>
      </c>
      <c r="E9" s="130">
        <f>'1.1.3. Eixo Econ-Bem-estar ani.'!G70</f>
        <v>4.2984415000000095E-2</v>
      </c>
      <c r="F9" s="131">
        <f t="shared" si="0"/>
        <v>100.00000000000023</v>
      </c>
    </row>
    <row r="10" spans="1:6" ht="21.95" customHeight="1" x14ac:dyDescent="0.2">
      <c r="A10" s="677" t="s">
        <v>679</v>
      </c>
      <c r="B10" s="677"/>
      <c r="C10" s="343">
        <v>9.6116064000000001E-2</v>
      </c>
      <c r="D10" s="132">
        <v>11</v>
      </c>
      <c r="E10" s="133">
        <f>'1.1.4. Eixo Econ. - Financeiro'!G33</f>
        <v>9.6116064000000015E-2</v>
      </c>
      <c r="F10" s="134">
        <f t="shared" si="0"/>
        <v>100.00000000000003</v>
      </c>
    </row>
    <row r="11" spans="1:6" ht="24.95" customHeight="1" x14ac:dyDescent="0.2">
      <c r="A11" s="654" t="s">
        <v>678</v>
      </c>
      <c r="B11" s="654"/>
      <c r="C11" s="344">
        <v>0.25828499199999999</v>
      </c>
      <c r="D11" s="139">
        <v>14</v>
      </c>
      <c r="E11" s="349">
        <f>'1.2. Eixo Social '!G41</f>
        <v>0.25828499199999999</v>
      </c>
      <c r="F11" s="140">
        <f t="shared" si="0"/>
        <v>100</v>
      </c>
    </row>
    <row r="12" spans="1:6" ht="24.95" customHeight="1" thickBot="1" x14ac:dyDescent="0.25">
      <c r="A12" s="655" t="s">
        <v>451</v>
      </c>
      <c r="B12" s="655"/>
      <c r="C12" s="345">
        <v>0.10472943799999999</v>
      </c>
      <c r="D12" s="266">
        <v>11</v>
      </c>
      <c r="E12" s="350">
        <f>'1.3. Eixo Ambiental '!H45</f>
        <v>0.10472943799999998</v>
      </c>
      <c r="F12" s="267">
        <f t="shared" si="0"/>
        <v>99.999999999999986</v>
      </c>
    </row>
    <row r="13" spans="1:6" ht="34.5" customHeight="1" thickBot="1" x14ac:dyDescent="0.25">
      <c r="A13" s="376" t="s">
        <v>789</v>
      </c>
      <c r="B13" s="656"/>
      <c r="C13" s="135">
        <f>C6+C11+C12</f>
        <v>0.9999999970000002</v>
      </c>
      <c r="D13" s="136">
        <f>D6+D11+D12</f>
        <v>103</v>
      </c>
      <c r="E13" s="135">
        <f>(E6+E11+E12)</f>
        <v>0.99999999700000008</v>
      </c>
      <c r="F13" s="88">
        <f t="shared" si="0"/>
        <v>99.999999999999986</v>
      </c>
    </row>
    <row r="14" spans="1:6" ht="20.25" customHeight="1" x14ac:dyDescent="0.2">
      <c r="A14" s="94"/>
      <c r="B14" s="94"/>
      <c r="C14" s="95"/>
      <c r="D14" s="96"/>
      <c r="E14" s="95"/>
    </row>
    <row r="15" spans="1:6" ht="20.100000000000001" customHeight="1" x14ac:dyDescent="0.2">
      <c r="A15" s="668" t="s">
        <v>806</v>
      </c>
      <c r="B15" s="668"/>
      <c r="C15" s="668"/>
      <c r="D15" s="668"/>
      <c r="E15" s="668"/>
      <c r="F15" s="668"/>
    </row>
    <row r="16" spans="1:6" s="69" customFormat="1" ht="20.100000000000001" customHeight="1" x14ac:dyDescent="0.2">
      <c r="A16" s="296" t="s">
        <v>689</v>
      </c>
      <c r="B16" s="297" t="s">
        <v>682</v>
      </c>
      <c r="C16" s="297" t="s">
        <v>697</v>
      </c>
      <c r="D16" s="297" t="s">
        <v>698</v>
      </c>
      <c r="E16" s="297" t="s">
        <v>699</v>
      </c>
      <c r="F16" s="298">
        <f>100</f>
        <v>100</v>
      </c>
    </row>
    <row r="17" spans="1:6" s="69" customFormat="1" ht="20.100000000000001" customHeight="1" x14ac:dyDescent="0.2">
      <c r="A17" s="296" t="s">
        <v>690</v>
      </c>
      <c r="B17" s="90"/>
      <c r="C17" s="91"/>
      <c r="D17" s="122"/>
      <c r="E17" s="92"/>
      <c r="F17" s="93"/>
    </row>
    <row r="18" spans="1:6" s="110" customFormat="1" ht="20.100000000000001" customHeight="1" x14ac:dyDescent="0.2">
      <c r="A18" s="142"/>
      <c r="B18" s="143"/>
      <c r="C18" s="144"/>
      <c r="D18" s="113"/>
      <c r="E18" s="145"/>
      <c r="F18" s="146"/>
    </row>
    <row r="19" spans="1:6" s="69" customFormat="1" ht="6.75" customHeight="1" x14ac:dyDescent="0.2"/>
    <row r="20" spans="1:6" s="69" customFormat="1" ht="20.100000000000001" customHeight="1" x14ac:dyDescent="0.2"/>
    <row r="21" spans="1:6" s="69" customFormat="1" ht="20.100000000000001" customHeight="1" x14ac:dyDescent="0.2"/>
    <row r="22" spans="1:6" s="69" customFormat="1" ht="20.100000000000001" customHeight="1" x14ac:dyDescent="0.2">
      <c r="A22" s="110"/>
      <c r="B22" s="110"/>
      <c r="C22" s="110"/>
      <c r="D22" s="110"/>
      <c r="E22" s="110"/>
      <c r="F22" s="110"/>
    </row>
    <row r="23" spans="1:6" ht="20.100000000000001" customHeight="1" x14ac:dyDescent="0.2">
      <c r="A23" s="111"/>
      <c r="B23" s="112"/>
      <c r="C23" s="111"/>
      <c r="D23" s="113"/>
      <c r="E23" s="111"/>
      <c r="F23" s="111"/>
    </row>
    <row r="24" spans="1:6" ht="39.950000000000003" customHeight="1" x14ac:dyDescent="0.2">
      <c r="A24" s="660"/>
      <c r="B24" s="660"/>
      <c r="C24" s="660"/>
      <c r="D24" s="660"/>
      <c r="E24" s="660"/>
      <c r="F24" s="660"/>
    </row>
    <row r="25" spans="1:6" ht="12" customHeight="1" x14ac:dyDescent="0.2">
      <c r="A25" s="111"/>
      <c r="B25" s="112"/>
      <c r="C25" s="111"/>
      <c r="D25" s="113"/>
      <c r="E25" s="111"/>
      <c r="F25" s="111"/>
    </row>
    <row r="26" spans="1:6" ht="15" customHeight="1" x14ac:dyDescent="0.2">
      <c r="A26" s="661"/>
      <c r="B26" s="661"/>
      <c r="C26" s="661"/>
      <c r="D26" s="661"/>
      <c r="E26" s="662"/>
      <c r="F26" s="663"/>
    </row>
    <row r="27" spans="1:6" ht="15" customHeight="1" x14ac:dyDescent="0.2">
      <c r="A27" s="661"/>
      <c r="B27" s="661"/>
      <c r="C27" s="661"/>
      <c r="D27" s="661"/>
      <c r="E27" s="662"/>
      <c r="F27" s="663"/>
    </row>
    <row r="28" spans="1:6" ht="15" customHeight="1" x14ac:dyDescent="0.2">
      <c r="A28" s="659"/>
      <c r="B28" s="659"/>
      <c r="C28" s="659"/>
      <c r="D28" s="115"/>
      <c r="E28" s="116"/>
      <c r="F28" s="107"/>
    </row>
    <row r="29" spans="1:6" ht="15" customHeight="1" x14ac:dyDescent="0.2">
      <c r="A29" s="657"/>
      <c r="B29" s="657"/>
      <c r="C29" s="657"/>
      <c r="D29" s="117"/>
      <c r="E29" s="118"/>
      <c r="F29" s="108"/>
    </row>
    <row r="30" spans="1:6" ht="15" customHeight="1" x14ac:dyDescent="0.2">
      <c r="A30" s="657"/>
      <c r="B30" s="657"/>
      <c r="C30" s="657"/>
      <c r="D30" s="117"/>
      <c r="E30" s="119"/>
      <c r="F30" s="109"/>
    </row>
    <row r="31" spans="1:6" ht="15" customHeight="1" x14ac:dyDescent="0.2">
      <c r="A31" s="664"/>
      <c r="B31" s="664"/>
      <c r="C31" s="664"/>
      <c r="D31" s="120"/>
      <c r="E31" s="121"/>
      <c r="F31" s="97"/>
    </row>
    <row r="32" spans="1:6" ht="22.5" customHeight="1" x14ac:dyDescent="0.2">
      <c r="A32" s="111"/>
      <c r="B32" s="112"/>
      <c r="C32" s="111"/>
      <c r="D32" s="113"/>
      <c r="E32" s="111"/>
      <c r="F32" s="111"/>
    </row>
    <row r="33" spans="6:6" ht="22.5" customHeight="1" x14ac:dyDescent="0.2"/>
    <row r="34" spans="6:6" ht="22.5" customHeight="1" x14ac:dyDescent="0.2"/>
    <row r="35" spans="6:6" ht="22.5" customHeight="1" x14ac:dyDescent="0.2"/>
    <row r="48" spans="6:6" x14ac:dyDescent="0.2">
      <c r="F48" s="85"/>
    </row>
    <row r="60" spans="1:6" x14ac:dyDescent="0.2">
      <c r="A60" s="111"/>
      <c r="B60" s="112"/>
      <c r="C60" s="111"/>
      <c r="D60" s="113"/>
      <c r="E60" s="111"/>
      <c r="F60" s="111"/>
    </row>
    <row r="61" spans="1:6" x14ac:dyDescent="0.2">
      <c r="A61" s="111"/>
      <c r="B61" s="112"/>
      <c r="C61" s="111"/>
      <c r="D61" s="113"/>
      <c r="E61" s="111"/>
      <c r="F61" s="111"/>
    </row>
    <row r="62" spans="1:6" ht="39.950000000000003" customHeight="1" x14ac:dyDescent="0.2">
      <c r="A62" s="660"/>
      <c r="B62" s="660"/>
      <c r="C62" s="660"/>
      <c r="D62" s="660"/>
      <c r="E62" s="660"/>
      <c r="F62" s="660"/>
    </row>
    <row r="63" spans="1:6" ht="39.950000000000003" customHeight="1" x14ac:dyDescent="0.2">
      <c r="A63" s="113"/>
      <c r="B63" s="113"/>
      <c r="C63" s="113"/>
      <c r="D63" s="113"/>
      <c r="E63" s="113"/>
      <c r="F63" s="113"/>
    </row>
    <row r="64" spans="1:6" ht="12" customHeight="1" x14ac:dyDescent="0.2">
      <c r="A64" s="111"/>
      <c r="B64" s="112"/>
      <c r="C64" s="111"/>
      <c r="D64" s="113"/>
      <c r="E64" s="111"/>
      <c r="F64" s="111"/>
    </row>
    <row r="65" spans="1:6" ht="12" customHeight="1" x14ac:dyDescent="0.2">
      <c r="A65" s="111"/>
      <c r="B65" s="112"/>
      <c r="C65" s="111"/>
      <c r="D65" s="113"/>
      <c r="E65" s="111"/>
      <c r="F65" s="111"/>
    </row>
    <row r="66" spans="1:6" ht="12" customHeight="1" x14ac:dyDescent="0.2">
      <c r="A66" s="111"/>
      <c r="B66" s="112"/>
      <c r="C66" s="111"/>
      <c r="D66" s="113"/>
      <c r="E66" s="111"/>
      <c r="F66" s="111"/>
    </row>
    <row r="67" spans="1:6" ht="12" customHeight="1" x14ac:dyDescent="0.2">
      <c r="A67" s="111"/>
      <c r="B67" s="112"/>
      <c r="C67" s="111"/>
      <c r="D67" s="113"/>
      <c r="E67" s="111"/>
      <c r="F67" s="111"/>
    </row>
    <row r="68" spans="1:6" ht="12" customHeight="1" x14ac:dyDescent="0.2">
      <c r="A68" s="111"/>
      <c r="B68" s="112"/>
      <c r="C68" s="111"/>
      <c r="D68" s="113"/>
      <c r="E68" s="111"/>
      <c r="F68" s="111"/>
    </row>
    <row r="69" spans="1:6" ht="12" customHeight="1" x14ac:dyDescent="0.2">
      <c r="A69" s="111"/>
      <c r="B69" s="112"/>
      <c r="C69" s="111"/>
      <c r="D69" s="113"/>
      <c r="E69" s="111"/>
      <c r="F69" s="111"/>
    </row>
    <row r="70" spans="1:6" ht="15" customHeight="1" x14ac:dyDescent="0.2">
      <c r="A70" s="661"/>
      <c r="B70" s="661"/>
      <c r="C70" s="661"/>
      <c r="D70" s="661"/>
      <c r="E70" s="662"/>
      <c r="F70" s="663"/>
    </row>
    <row r="71" spans="1:6" ht="15" customHeight="1" x14ac:dyDescent="0.2">
      <c r="A71" s="661"/>
      <c r="B71" s="661"/>
      <c r="C71" s="661"/>
      <c r="D71" s="661"/>
      <c r="E71" s="662"/>
      <c r="F71" s="663"/>
    </row>
    <row r="72" spans="1:6" ht="15" customHeight="1" x14ac:dyDescent="0.2">
      <c r="A72" s="658"/>
      <c r="B72" s="658"/>
      <c r="C72" s="658"/>
      <c r="D72" s="114"/>
      <c r="E72" s="137"/>
      <c r="F72" s="138"/>
    </row>
  </sheetData>
  <sheetProtection password="CC17" sheet="1" objects="1" scenarios="1" selectLockedCells="1"/>
  <mergeCells count="30">
    <mergeCell ref="A1:F1"/>
    <mergeCell ref="A15:F15"/>
    <mergeCell ref="E70:E71"/>
    <mergeCell ref="D70:D71"/>
    <mergeCell ref="A70:C71"/>
    <mergeCell ref="F70:F71"/>
    <mergeCell ref="A4:B5"/>
    <mergeCell ref="A6:B6"/>
    <mergeCell ref="A7:B7"/>
    <mergeCell ref="D4:D5"/>
    <mergeCell ref="E4:E5"/>
    <mergeCell ref="F4:F5"/>
    <mergeCell ref="C4:C5"/>
    <mergeCell ref="A8:B8"/>
    <mergeCell ref="A9:B9"/>
    <mergeCell ref="A10:B10"/>
    <mergeCell ref="A11:B11"/>
    <mergeCell ref="A12:B12"/>
    <mergeCell ref="A13:B13"/>
    <mergeCell ref="A30:C30"/>
    <mergeCell ref="A72:C72"/>
    <mergeCell ref="A28:C28"/>
    <mergeCell ref="A29:C29"/>
    <mergeCell ref="A24:F24"/>
    <mergeCell ref="A26:C27"/>
    <mergeCell ref="D26:D27"/>
    <mergeCell ref="E26:E27"/>
    <mergeCell ref="F26:F27"/>
    <mergeCell ref="A31:C31"/>
    <mergeCell ref="A62:F62"/>
  </mergeCells>
  <conditionalFormatting sqref="F3 F13">
    <cfRule type="expression" dxfId="9" priority="11">
      <formula>AND($F$13&gt;=99.99,$F$13&lt;=100)</formula>
    </cfRule>
    <cfRule type="expression" dxfId="8" priority="12">
      <formula>AND($F$13&gt;=85,$F$13&lt;99.99)</formula>
    </cfRule>
    <cfRule type="expression" dxfId="7" priority="16">
      <formula>AND($F$13&gt;=70,$F$13&lt;85)</formula>
    </cfRule>
    <cfRule type="expression" dxfId="6" priority="17">
      <formula>AND($F$13&gt;=50,$F$13&lt;70)</formula>
    </cfRule>
    <cfRule type="expression" dxfId="5" priority="18">
      <formula>$F$13&lt;50</formula>
    </cfRule>
  </conditionalFormatting>
  <pageMargins left="0.23622047244094491" right="0.23622047244094491" top="0.35433070866141736" bottom="0.35433070866141736" header="0.31496062992125984" footer="0.31496062992125984"/>
  <pageSetup paperSize="9" scale="61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Apresentação e instruções</vt:lpstr>
      <vt:lpstr>Cadastro</vt:lpstr>
      <vt:lpstr>1.1.1 Eixo Econômico-Produtivo</vt:lpstr>
      <vt:lpstr>1.1.2. Eixo Econômico-Sanitário</vt:lpstr>
      <vt:lpstr>1.1.3. Eixo Econ-Bem-estar ani.</vt:lpstr>
      <vt:lpstr>1.1.4. Eixo Econ. - Financeiro</vt:lpstr>
      <vt:lpstr>1.2. Eixo Social </vt:lpstr>
      <vt:lpstr>1.3. Eixo Ambiental </vt:lpstr>
      <vt:lpstr>Relatório Final</vt:lpstr>
      <vt:lpstr>Resumo dos resultados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</dc:creator>
  <cp:lastModifiedBy>Bernardo</cp:lastModifiedBy>
  <cp:lastPrinted>2026-03-24T21:25:57Z</cp:lastPrinted>
  <dcterms:created xsi:type="dcterms:W3CDTF">2025-04-14T11:54:56Z</dcterms:created>
  <dcterms:modified xsi:type="dcterms:W3CDTF">2026-03-27T13:45:13Z</dcterms:modified>
</cp:coreProperties>
</file>